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03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<sst xmlns="http://schemas.openxmlformats.org/spreadsheetml/2006/main" count="328" uniqueCount="186">
  <si>
    <t>v (km/s)</t>
  </si>
  <si>
    <t>T (days)</t>
  </si>
  <si>
    <t>Orbit/2</t>
  </si>
  <si>
    <t>Δ km</t>
  </si>
  <si>
    <t>Δ LY</t>
  </si>
  <si>
    <t>Capella</t>
  </si>
  <si>
    <t xml:space="preserve"> </t>
  </si>
  <si>
    <t>Mizar</t>
  </si>
  <si>
    <t>variable</t>
  </si>
  <si>
    <t>right edge</t>
  </si>
  <si>
    <t>left top</t>
  </si>
  <si>
    <t>left bottom</t>
  </si>
  <si>
    <t>α Carinae</t>
  </si>
  <si>
    <t>α Draconis</t>
  </si>
  <si>
    <t>α Centauri</t>
  </si>
  <si>
    <t>α Andromedae</t>
  </si>
  <si>
    <t>α Canis Majoris</t>
  </si>
  <si>
    <t>α Geminorum</t>
  </si>
  <si>
    <t>β Lyrae</t>
  </si>
  <si>
    <t>β Herculis</t>
  </si>
  <si>
    <t>γ Virginis</t>
  </si>
  <si>
    <t>γ Leonis</t>
  </si>
  <si>
    <t>δ Orionis</t>
  </si>
  <si>
    <t>δ Equulei</t>
  </si>
  <si>
    <t>ε Hydrae</t>
  </si>
  <si>
    <t>ζ Tauri</t>
  </si>
  <si>
    <t>ζ Herculis</t>
  </si>
  <si>
    <t>ζ Geminorum</t>
  </si>
  <si>
    <t>η Orionis</t>
  </si>
  <si>
    <t>η Virginis</t>
  </si>
  <si>
    <t>η Pegasi</t>
  </si>
  <si>
    <t>η Aquilae</t>
  </si>
  <si>
    <t>θ Draconis</t>
  </si>
  <si>
    <t>θ Aquilae</t>
  </si>
  <si>
    <t>ι Pegasi</t>
  </si>
  <si>
    <t>κ Cancri</t>
  </si>
  <si>
    <t>κ Velorum</t>
  </si>
  <si>
    <t>λ Andromedae</t>
  </si>
  <si>
    <t>μ Sagittarii</t>
  </si>
  <si>
    <t>χ Draconis</t>
  </si>
  <si>
    <t>log(P)</t>
  </si>
  <si>
    <t>P (days)</t>
  </si>
  <si>
    <t>13 Ceti</t>
  </si>
  <si>
    <t>π Andromedae</t>
  </si>
  <si>
    <t>Binary</t>
  </si>
  <si>
    <t>β Arietas</t>
  </si>
  <si>
    <t>ω</t>
  </si>
  <si>
    <t>Polaris</t>
  </si>
  <si>
    <t>α Aurigae</t>
  </si>
  <si>
    <t>ζ Ursae Majoris</t>
  </si>
  <si>
    <t>α Ursae Minoris</t>
  </si>
  <si>
    <t>δ Cephei</t>
  </si>
  <si>
    <t>φ Persei</t>
  </si>
  <si>
    <t>β Persei</t>
  </si>
  <si>
    <t>B</t>
  </si>
  <si>
    <t>γ Geminorum</t>
  </si>
  <si>
    <t>Barr</t>
  </si>
  <si>
    <t>H.R.</t>
  </si>
  <si>
    <t>A</t>
  </si>
  <si>
    <t>A5</t>
  </si>
  <si>
    <t>Bp</t>
  </si>
  <si>
    <t>F</t>
  </si>
  <si>
    <t>F8</t>
  </si>
  <si>
    <t>B8</t>
  </si>
  <si>
    <t>τ Tauri</t>
  </si>
  <si>
    <r>
      <t>π</t>
    </r>
    <r>
      <rPr>
        <sz val="8"/>
        <rFont val="Arial"/>
        <family val="2"/>
      </rPr>
      <t>4</t>
    </r>
    <r>
      <rPr>
        <i/>
        <sz val="10"/>
        <rFont val="Arial"/>
        <family val="2"/>
      </rPr>
      <t xml:space="preserve"> Orionis</t>
    </r>
  </si>
  <si>
    <r>
      <t>α</t>
    </r>
    <r>
      <rPr>
        <sz val="8"/>
        <rFont val="Arial"/>
        <family val="2"/>
      </rPr>
      <t>2</t>
    </r>
    <r>
      <rPr>
        <i/>
        <sz val="10"/>
        <rFont val="Arial"/>
        <family val="2"/>
      </rPr>
      <t xml:space="preserve"> Geminorum</t>
    </r>
  </si>
  <si>
    <t>B3</t>
  </si>
  <si>
    <t>G</t>
  </si>
  <si>
    <t>B1</t>
  </si>
  <si>
    <t>β Orionis</t>
  </si>
  <si>
    <t>Rigel</t>
  </si>
  <si>
    <t>B8p</t>
  </si>
  <si>
    <t>ψ Orionis</t>
  </si>
  <si>
    <t>B2</t>
  </si>
  <si>
    <t>ι Orionis</t>
  </si>
  <si>
    <t>Oe5</t>
  </si>
  <si>
    <t>quadruple</t>
  </si>
  <si>
    <t>dbl lined</t>
  </si>
  <si>
    <t>Dist LY</t>
  </si>
  <si>
    <t>β Aurigae</t>
  </si>
  <si>
    <t>Ap</t>
  </si>
  <si>
    <t>triple</t>
  </si>
  <si>
    <t>P (yrs)</t>
  </si>
  <si>
    <t>Algol</t>
  </si>
  <si>
    <t>Canopus</t>
  </si>
  <si>
    <t>Markab</t>
  </si>
  <si>
    <t>β Ursae Majoris</t>
  </si>
  <si>
    <t>Merak</t>
  </si>
  <si>
    <t>α Virginis</t>
  </si>
  <si>
    <t>Spica</t>
  </si>
  <si>
    <t>η  Bootis</t>
  </si>
  <si>
    <t>Thuban</t>
  </si>
  <si>
    <t>δ Librae</t>
  </si>
  <si>
    <t>α Coronae Bor.</t>
  </si>
  <si>
    <t>asterism</t>
  </si>
  <si>
    <t>α Scorpii</t>
  </si>
  <si>
    <t>Antares</t>
  </si>
  <si>
    <t>Map</t>
  </si>
  <si>
    <t>ε Hurculis</t>
  </si>
  <si>
    <t>Sophian</t>
  </si>
  <si>
    <t>ω Draconis</t>
  </si>
  <si>
    <t>F5</t>
  </si>
  <si>
    <t>43.17 mas</t>
  </si>
  <si>
    <t>Type</t>
  </si>
  <si>
    <t>e=0.3 Barr</t>
  </si>
  <si>
    <t>variable?</t>
  </si>
  <si>
    <t>B2p</t>
  </si>
  <si>
    <t>β Capricorni</t>
  </si>
  <si>
    <t>Gp</t>
  </si>
  <si>
    <t>α Pavonis</t>
  </si>
  <si>
    <t>B5</t>
  </si>
  <si>
    <t>line splitting</t>
  </si>
  <si>
    <t>K</t>
  </si>
  <si>
    <t>A0</t>
  </si>
  <si>
    <t>Rigel Kent</t>
  </si>
  <si>
    <t>visible binary</t>
  </si>
  <si>
    <t>2nd</t>
  </si>
  <si>
    <t>1st</t>
  </si>
  <si>
    <t>5459-0</t>
  </si>
  <si>
    <t>variable "G" simbad</t>
  </si>
  <si>
    <t>4825-6</t>
  </si>
  <si>
    <t>2890-1</t>
  </si>
  <si>
    <r>
      <t>P,e,ω</t>
    </r>
    <r>
      <rPr>
        <sz val="10"/>
        <rFont val="Arial"/>
        <family val="0"/>
      </rPr>
      <t xml:space="preserve"> from 1st Cat.</t>
    </r>
  </si>
  <si>
    <t>4057-8</t>
  </si>
  <si>
    <r>
      <t>P</t>
    </r>
    <r>
      <rPr>
        <sz val="10"/>
        <rFont val="Arial"/>
        <family val="0"/>
      </rPr>
      <t xml:space="preserve"> uncertain</t>
    </r>
  </si>
  <si>
    <t>e</t>
  </si>
  <si>
    <r>
      <t>v</t>
    </r>
    <r>
      <rPr>
        <sz val="10"/>
        <rFont val="Arial"/>
        <family val="0"/>
      </rPr>
      <t xml:space="preserve"> (km/s)</t>
    </r>
  </si>
  <si>
    <r>
      <t xml:space="preserve">2 </t>
    </r>
    <r>
      <rPr>
        <i/>
        <sz val="10"/>
        <rFont val="Arial"/>
        <family val="2"/>
      </rPr>
      <t>Lacertae</t>
    </r>
  </si>
  <si>
    <t>Notes</t>
  </si>
  <si>
    <t>Graph x</t>
  </si>
  <si>
    <t>Graph y</t>
  </si>
  <si>
    <t>Polis</t>
  </si>
  <si>
    <t>This is a tabulation of spectroscopic binary stars for which both the period P and eccentricity e are published</t>
  </si>
  <si>
    <t>Cat.</t>
  </si>
  <si>
    <t>λTauri</t>
  </si>
  <si>
    <t>B1p</t>
  </si>
  <si>
    <t>Oddities</t>
  </si>
  <si>
    <t>l Carinae</t>
  </si>
  <si>
    <t>Cepheids</t>
  </si>
  <si>
    <t>X Cygni</t>
  </si>
  <si>
    <t>F5p</t>
  </si>
  <si>
    <t>ν Andromedae</t>
  </si>
  <si>
    <t>****</t>
  </si>
  <si>
    <t>g</t>
  </si>
  <si>
    <t>ο Persei</t>
  </si>
  <si>
    <r>
      <t>B.D.--1</t>
    </r>
    <r>
      <rPr>
        <sz val="10"/>
        <rFont val="Arial"/>
        <family val="2"/>
      </rPr>
      <t>º</t>
    </r>
    <r>
      <rPr>
        <sz val="10"/>
        <rFont val="Times New Roman"/>
        <family val="1"/>
      </rPr>
      <t>1004</t>
    </r>
  </si>
  <si>
    <t>ο Leonis</t>
  </si>
  <si>
    <t>R Canis Maj.</t>
  </si>
  <si>
    <t>Algol variables not listed above</t>
  </si>
  <si>
    <r>
      <t>ζ</t>
    </r>
    <r>
      <rPr>
        <sz val="8"/>
        <rFont val="Arial"/>
        <family val="2"/>
      </rPr>
      <t xml:space="preserve">1 </t>
    </r>
    <r>
      <rPr>
        <i/>
        <sz val="10"/>
        <rFont val="Arial"/>
        <family val="2"/>
      </rPr>
      <t>Lyrae</t>
    </r>
  </si>
  <si>
    <t>K Pavonis</t>
  </si>
  <si>
    <t>U Sagittae</t>
  </si>
  <si>
    <t>Cepheids not listed above</t>
  </si>
  <si>
    <t>graph coords</t>
  </si>
  <si>
    <t>eclipsing</t>
  </si>
  <si>
    <t>Cepheid</t>
  </si>
  <si>
    <t xml:space="preserve">Algol   </t>
  </si>
  <si>
    <t>Algol - 2 spectra</t>
  </si>
  <si>
    <t>β Lyrae ecc var</t>
  </si>
  <si>
    <t>Cepheid+bin companion</t>
  </si>
  <si>
    <t xml:space="preserve">Cepheid </t>
  </si>
  <si>
    <t>no 2nd spectrum</t>
  </si>
  <si>
    <t>off scale</t>
  </si>
  <si>
    <r>
      <t xml:space="preserve">V </t>
    </r>
    <r>
      <rPr>
        <i/>
        <sz val="10"/>
        <color indexed="17"/>
        <rFont val="Arial"/>
        <family val="0"/>
      </rPr>
      <t>Puppis</t>
    </r>
  </si>
  <si>
    <r>
      <t xml:space="preserve">u </t>
    </r>
    <r>
      <rPr>
        <i/>
        <sz val="10"/>
        <color indexed="17"/>
        <rFont val="Arial"/>
        <family val="0"/>
      </rPr>
      <t>Herculis</t>
    </r>
  </si>
  <si>
    <r>
      <t>RT</t>
    </r>
    <r>
      <rPr>
        <i/>
        <sz val="10"/>
        <color indexed="10"/>
        <rFont val="Arial"/>
        <family val="2"/>
      </rPr>
      <t xml:space="preserve"> Aurigae</t>
    </r>
  </si>
  <si>
    <r>
      <t>X</t>
    </r>
    <r>
      <rPr>
        <i/>
        <sz val="10"/>
        <color indexed="10"/>
        <rFont val="Arial"/>
        <family val="0"/>
      </rPr>
      <t xml:space="preserve"> Sagittarii</t>
    </r>
  </si>
  <si>
    <r>
      <t>Y</t>
    </r>
    <r>
      <rPr>
        <i/>
        <sz val="10"/>
        <color indexed="10"/>
        <rFont val="Arial"/>
        <family val="0"/>
      </rPr>
      <t xml:space="preserve"> Ophuichi</t>
    </r>
  </si>
  <si>
    <r>
      <t>W</t>
    </r>
    <r>
      <rPr>
        <i/>
        <sz val="10"/>
        <color indexed="10"/>
        <rFont val="Arial"/>
        <family val="0"/>
      </rPr>
      <t xml:space="preserve"> Sagittarii</t>
    </r>
  </si>
  <si>
    <r>
      <t xml:space="preserve">Y </t>
    </r>
    <r>
      <rPr>
        <i/>
        <sz val="10"/>
        <color indexed="10"/>
        <rFont val="Arial"/>
        <family val="0"/>
      </rPr>
      <t>Sagittarii</t>
    </r>
  </si>
  <si>
    <r>
      <t>SU</t>
    </r>
    <r>
      <rPr>
        <i/>
        <sz val="10"/>
        <color indexed="10"/>
        <rFont val="Arial"/>
        <family val="2"/>
      </rPr>
      <t xml:space="preserve"> Cygni</t>
    </r>
  </si>
  <si>
    <r>
      <t>S</t>
    </r>
    <r>
      <rPr>
        <i/>
        <sz val="10"/>
        <color indexed="10"/>
        <rFont val="Arial"/>
        <family val="2"/>
      </rPr>
      <t xml:space="preserve"> Sagittae</t>
    </r>
  </si>
  <si>
    <r>
      <t xml:space="preserve">T </t>
    </r>
    <r>
      <rPr>
        <i/>
        <sz val="10"/>
        <color indexed="10"/>
        <rFont val="Arial"/>
        <family val="0"/>
      </rPr>
      <t>Velpeculae</t>
    </r>
  </si>
  <si>
    <t>Algol + 3rd body</t>
  </si>
  <si>
    <t>3rd cat gives β Lyrae + 3rd body</t>
  </si>
  <si>
    <t xml:space="preserve">Barr </t>
  </si>
  <si>
    <t>From the Second Catalogue of Spectrocopic Binary Stars (1910)</t>
  </si>
  <si>
    <t>extended right edge</t>
  </si>
  <si>
    <t>x</t>
  </si>
  <si>
    <r>
      <t>α</t>
    </r>
    <r>
      <rPr>
        <sz val="8"/>
        <rFont val="Arial"/>
        <family val="0"/>
      </rPr>
      <t>1</t>
    </r>
    <r>
      <rPr>
        <i/>
        <sz val="10"/>
        <rFont val="Arial"/>
        <family val="0"/>
      </rPr>
      <t xml:space="preserve"> Geminorum</t>
    </r>
  </si>
  <si>
    <r>
      <t xml:space="preserve">no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or 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 xml:space="preserve"> in 2nd catalog</t>
    </r>
  </si>
  <si>
    <r>
      <t xml:space="preserve">no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or 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 xml:space="preserve"> in 2nd catalog - vis double</t>
    </r>
  </si>
  <si>
    <t>Cepheidr</t>
  </si>
  <si>
    <r>
      <t xml:space="preserve">U </t>
    </r>
    <r>
      <rPr>
        <i/>
        <sz val="10"/>
        <color indexed="10"/>
        <rFont val="Arial"/>
        <family val="0"/>
      </rPr>
      <t>Aquilae</t>
    </r>
  </si>
  <si>
    <r>
      <t xml:space="preserve">no </t>
    </r>
    <r>
      <rPr>
        <i/>
        <sz val="10"/>
        <color indexed="10"/>
        <rFont val="Arial"/>
        <family val="2"/>
      </rPr>
      <t>e</t>
    </r>
    <r>
      <rPr>
        <sz val="10"/>
        <color indexed="10"/>
        <rFont val="Arial"/>
        <family val="0"/>
      </rPr>
      <t xml:space="preserve"> in 2nd catalog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</si>
</sst>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7"/>
      <name val="Arial"/>
      <family val="0"/>
    </font>
    <font>
      <sz val="10"/>
      <color indexed="10"/>
      <name val="Arial"/>
      <family val="0"/>
    </font>
    <font>
      <i/>
      <sz val="10"/>
      <color indexed="10"/>
      <name val="Arial"/>
      <family val="0"/>
    </font>
    <font>
      <i/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Sheet1!$V$9:$V$76</c:f>
              <c:numCache>
                <c:ptCount val="75"/>
                <c:pt idx="0">
                  <c:v>477</c:v>
                </c:pt>
                <c:pt idx="1">
                  <c:v>134</c:v>
                </c:pt>
                <c:pt idx="2">
                  <c:v>512</c:v>
                </c:pt>
                <c:pt idx="3">
                  <c:v>191</c:v>
                </c:pt>
                <c:pt idx="4">
                  <c:v>198</c:v>
                </c:pt>
                <c:pt idx="5">
                  <c:v>501</c:v>
                </c:pt>
                <c:pt idx="6">
                  <c:v>486</c:v>
                </c:pt>
                <c:pt idx="7">
                  <c:v>84</c:v>
                </c:pt>
                <c:pt idx="8">
                  <c:v>162</c:v>
                </c:pt>
                <c:pt idx="9">
                  <c:v>200</c:v>
                </c:pt>
                <c:pt idx="10">
                  <c:v>191</c:v>
                </c:pt>
                <c:pt idx="11">
                  <c:v>105</c:v>
                </c:pt>
                <c:pt idx="12">
                  <c:v>270</c:v>
                </c:pt>
                <c:pt idx="13">
                  <c:v>483</c:v>
                </c:pt>
                <c:pt idx="14">
                  <c:v>344</c:v>
                </c:pt>
                <c:pt idx="15">
                  <c:v>254</c:v>
                </c:pt>
                <c:pt idx="16">
                  <c:v>151</c:v>
                </c:pt>
                <c:pt idx="17">
                  <c:v>224</c:v>
                </c:pt>
                <c:pt idx="18">
                  <c:v>370</c:v>
                </c:pt>
                <c:pt idx="19">
                  <c:v>509</c:v>
                </c:pt>
                <c:pt idx="20">
                  <c:v>363</c:v>
                </c:pt>
                <c:pt idx="21">
                  <c:v>191</c:v>
                </c:pt>
                <c:pt idx="22">
                  <c:v>944</c:v>
                </c:pt>
                <c:pt idx="23">
                  <c:v>186</c:v>
                </c:pt>
                <c:pt idx="24">
                  <c:v>708</c:v>
                </c:pt>
                <c:pt idx="25">
                  <c:v>275</c:v>
                </c:pt>
                <c:pt idx="26">
                  <c:v>164</c:v>
                </c:pt>
                <c:pt idx="27">
                  <c:v>1119</c:v>
                </c:pt>
                <c:pt idx="28">
                  <c:v>267</c:v>
                </c:pt>
                <c:pt idx="29">
                  <c:v>101</c:v>
                </c:pt>
                <c:pt idx="30">
                  <c:v>842</c:v>
                </c:pt>
                <c:pt idx="31">
                  <c:v>234</c:v>
                </c:pt>
                <c:pt idx="32">
                  <c:v>239</c:v>
                </c:pt>
                <c:pt idx="33">
                  <c:v>494</c:v>
                </c:pt>
                <c:pt idx="34">
                  <c:v>307</c:v>
                </c:pt>
                <c:pt idx="35">
                  <c:v>1132</c:v>
                </c:pt>
                <c:pt idx="36">
                  <c:v>363</c:v>
                </c:pt>
                <c:pt idx="37">
                  <c:v>1060</c:v>
                </c:pt>
                <c:pt idx="38">
                  <c:v>450</c:v>
                </c:pt>
                <c:pt idx="39">
                  <c:v>339</c:v>
                </c:pt>
                <c:pt idx="40">
                  <c:v>192</c:v>
                </c:pt>
                <c:pt idx="41">
                  <c:v>420</c:v>
                </c:pt>
                <c:pt idx="42">
                  <c:v>622</c:v>
                </c:pt>
                <c:pt idx="43">
                  <c:v>461</c:v>
                </c:pt>
                <c:pt idx="44">
                  <c:v>144</c:v>
                </c:pt>
                <c:pt idx="45">
                  <c:v>323</c:v>
                </c:pt>
                <c:pt idx="46">
                  <c:v>168</c:v>
                </c:pt>
                <c:pt idx="47">
                  <c:v>753</c:v>
                </c:pt>
                <c:pt idx="48">
                  <c:v>606</c:v>
                </c:pt>
                <c:pt idx="49">
                  <c:v>911</c:v>
                </c:pt>
                <c:pt idx="50">
                  <c:v>192</c:v>
                </c:pt>
                <c:pt idx="51">
                  <c:v>132</c:v>
                </c:pt>
                <c:pt idx="52">
                  <c:v>217</c:v>
                </c:pt>
                <c:pt idx="53">
                  <c:v>242</c:v>
                </c:pt>
                <c:pt idx="54">
                  <c:v>322</c:v>
                </c:pt>
                <c:pt idx="55">
                  <c:v>249</c:v>
                </c:pt>
                <c:pt idx="56">
                  <c:v>533</c:v>
                </c:pt>
                <c:pt idx="57">
                  <c:v>225</c:v>
                </c:pt>
                <c:pt idx="58">
                  <c:v>573</c:v>
                </c:pt>
                <c:pt idx="59">
                  <c:v>198</c:v>
                </c:pt>
                <c:pt idx="60">
                  <c:v>297</c:v>
                </c:pt>
                <c:pt idx="61">
                  <c:v>242</c:v>
                </c:pt>
                <c:pt idx="62">
                  <c:v>188</c:v>
                </c:pt>
                <c:pt idx="63">
                  <c:v>244</c:v>
                </c:pt>
                <c:pt idx="64">
                  <c:v>258</c:v>
                </c:pt>
                <c:pt idx="65">
                  <c:v>322</c:v>
                </c:pt>
                <c:pt idx="66">
                  <c:v>714</c:v>
                </c:pt>
                <c:pt idx="67">
                  <c:v>288</c:v>
                </c:pt>
                <c:pt idx="68">
                  <c:v>201</c:v>
                </c:pt>
                <c:pt idx="69">
                  <c:v>752</c:v>
                </c:pt>
                <c:pt idx="70">
                  <c:v>276</c:v>
                </c:pt>
                <c:pt idx="71">
                  <c:v>154</c:v>
                </c:pt>
                <c:pt idx="72">
                  <c:v>218</c:v>
                </c:pt>
                <c:pt idx="73">
                  <c:v>668</c:v>
                </c:pt>
                <c:pt idx="74">
                  <c:v>338</c:v>
                </c:pt>
              </c:numCache>
            </c:numRef>
          </c:xVal>
          <c:yVal>
            <c:numRef>
              <c:f>Sheet1!$W$9:$W$76</c:f>
              <c:numCache>
                <c:ptCount val="75"/>
                <c:pt idx="0">
                  <c:v>237</c:v>
                </c:pt>
                <c:pt idx="1">
                  <c:v>321</c:v>
                </c:pt>
                <c:pt idx="2">
                  <c:v>192</c:v>
                </c:pt>
                <c:pt idx="3">
                  <c:v>287</c:v>
                </c:pt>
                <c:pt idx="4">
                  <c:v>337</c:v>
                </c:pt>
                <c:pt idx="5">
                  <c:v>230</c:v>
                </c:pt>
                <c:pt idx="6">
                  <c:v>117</c:v>
                </c:pt>
                <c:pt idx="7">
                  <c:v>337</c:v>
                </c:pt>
                <c:pt idx="8">
                  <c:v>328</c:v>
                </c:pt>
                <c:pt idx="9">
                  <c:v>337</c:v>
                </c:pt>
                <c:pt idx="10">
                  <c:v>337</c:v>
                </c:pt>
                <c:pt idx="11">
                  <c:v>316</c:v>
                </c:pt>
                <c:pt idx="12">
                  <c:v>330</c:v>
                </c:pt>
                <c:pt idx="13">
                  <c:v>333</c:v>
                </c:pt>
                <c:pt idx="14">
                  <c:v>263</c:v>
                </c:pt>
                <c:pt idx="15">
                  <c:v>333</c:v>
                </c:pt>
                <c:pt idx="16">
                  <c:v>321</c:v>
                </c:pt>
                <c:pt idx="17">
                  <c:v>311</c:v>
                </c:pt>
                <c:pt idx="18">
                  <c:v>148</c:v>
                </c:pt>
                <c:pt idx="19">
                  <c:v>292</c:v>
                </c:pt>
                <c:pt idx="20">
                  <c:v>146</c:v>
                </c:pt>
                <c:pt idx="21">
                  <c:v>298</c:v>
                </c:pt>
                <c:pt idx="22">
                  <c:v>190</c:v>
                </c:pt>
                <c:pt idx="23">
                  <c:v>245</c:v>
                </c:pt>
                <c:pt idx="24">
                  <c:v>337</c:v>
                </c:pt>
                <c:pt idx="25">
                  <c:v>282</c:v>
                </c:pt>
                <c:pt idx="26">
                  <c:v>334</c:v>
                </c:pt>
                <c:pt idx="27">
                  <c:v>227</c:v>
                </c:pt>
                <c:pt idx="28">
                  <c:v>211</c:v>
                </c:pt>
                <c:pt idx="29">
                  <c:v>337</c:v>
                </c:pt>
                <c:pt idx="30">
                  <c:v>166</c:v>
                </c:pt>
                <c:pt idx="31">
                  <c:v>300</c:v>
                </c:pt>
                <c:pt idx="32">
                  <c:v>292</c:v>
                </c:pt>
                <c:pt idx="33">
                  <c:v>289</c:v>
                </c:pt>
                <c:pt idx="34">
                  <c:v>332</c:v>
                </c:pt>
                <c:pt idx="35">
                  <c:v>152</c:v>
                </c:pt>
                <c:pt idx="36">
                  <c:v>139</c:v>
                </c:pt>
                <c:pt idx="37">
                  <c:v>112</c:v>
                </c:pt>
                <c:pt idx="38">
                  <c:v>273</c:v>
                </c:pt>
                <c:pt idx="39">
                  <c:v>211</c:v>
                </c:pt>
                <c:pt idx="40">
                  <c:v>312</c:v>
                </c:pt>
                <c:pt idx="41">
                  <c:v>232</c:v>
                </c:pt>
                <c:pt idx="42">
                  <c:v>293</c:v>
                </c:pt>
                <c:pt idx="43">
                  <c:v>205</c:v>
                </c:pt>
                <c:pt idx="44">
                  <c:v>323</c:v>
                </c:pt>
                <c:pt idx="45">
                  <c:v>268</c:v>
                </c:pt>
                <c:pt idx="46">
                  <c:v>333</c:v>
                </c:pt>
                <c:pt idx="47">
                  <c:v>287</c:v>
                </c:pt>
                <c:pt idx="48">
                  <c:v>199</c:v>
                </c:pt>
                <c:pt idx="49">
                  <c:v>197</c:v>
                </c:pt>
                <c:pt idx="50">
                  <c:v>319</c:v>
                </c:pt>
                <c:pt idx="51">
                  <c:v>324</c:v>
                </c:pt>
                <c:pt idx="52">
                  <c:v>334</c:v>
                </c:pt>
                <c:pt idx="53">
                  <c:v>237</c:v>
                </c:pt>
                <c:pt idx="54">
                  <c:v>312</c:v>
                </c:pt>
                <c:pt idx="55">
                  <c:v>257</c:v>
                </c:pt>
                <c:pt idx="56">
                  <c:v>227</c:v>
                </c:pt>
                <c:pt idx="57">
                  <c:v>297</c:v>
                </c:pt>
                <c:pt idx="58">
                  <c:v>231</c:v>
                </c:pt>
                <c:pt idx="59">
                  <c:v>337</c:v>
                </c:pt>
                <c:pt idx="60">
                  <c:v>319</c:v>
                </c:pt>
                <c:pt idx="61">
                  <c:v>337</c:v>
                </c:pt>
                <c:pt idx="62">
                  <c:v>284</c:v>
                </c:pt>
                <c:pt idx="63">
                  <c:v>215</c:v>
                </c:pt>
                <c:pt idx="64">
                  <c:v>249</c:v>
                </c:pt>
                <c:pt idx="65">
                  <c:v>166</c:v>
                </c:pt>
                <c:pt idx="66">
                  <c:v>227</c:v>
                </c:pt>
                <c:pt idx="67">
                  <c:v>334</c:v>
                </c:pt>
                <c:pt idx="68">
                  <c:v>229</c:v>
                </c:pt>
                <c:pt idx="69">
                  <c:v>247</c:v>
                </c:pt>
                <c:pt idx="70">
                  <c:v>335</c:v>
                </c:pt>
                <c:pt idx="71">
                  <c:v>333</c:v>
                </c:pt>
                <c:pt idx="72">
                  <c:v>222</c:v>
                </c:pt>
                <c:pt idx="73">
                  <c:v>298</c:v>
                </c:pt>
                <c:pt idx="74">
                  <c:v>304</c:v>
                </c:pt>
              </c:numCache>
            </c:numRef>
          </c:yVal>
          <c:smooth val="0"/>
        </c:ser>
        <c:axId val="54180504"/>
        <c:axId val="17862489"/>
      </c:scatterChart>
      <c:valAx>
        <c:axId val="5418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62489"/>
        <c:crosses val="autoZero"/>
        <c:crossBetween val="midCat"/>
        <c:dispUnits/>
      </c:valAx>
      <c:valAx>
        <c:axId val="17862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80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Eccentricity vs Orbit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544674"/>
        <c:axId val="37575475"/>
      </c:scatterChart>
      <c:valAx>
        <c:axId val="2654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Orbit Speed in km/s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75475"/>
        <c:crosses val="autoZero"/>
        <c:crossBetween val="midCat"/>
        <c:dispUnits/>
      </c:valAx>
      <c:valAx>
        <c:axId val="37575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Eccentricity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44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21</xdr:row>
      <xdr:rowOff>0</xdr:rowOff>
    </xdr:from>
    <xdr:to>
      <xdr:col>18</xdr:col>
      <xdr:colOff>142875</xdr:colOff>
      <xdr:row>44</xdr:row>
      <xdr:rowOff>152400</xdr:rowOff>
    </xdr:to>
    <xdr:graphicFrame>
      <xdr:nvGraphicFramePr>
        <xdr:cNvPr id="1" name="Chart 11"/>
        <xdr:cNvGraphicFramePr/>
      </xdr:nvGraphicFramePr>
      <xdr:xfrm>
        <a:off x="3705225" y="3400425"/>
        <a:ext cx="7410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13</xdr:row>
      <xdr:rowOff>0</xdr:rowOff>
    </xdr:from>
    <xdr:to>
      <xdr:col>15</xdr:col>
      <xdr:colOff>552450</xdr:colOff>
      <xdr:row>38</xdr:row>
      <xdr:rowOff>152400</xdr:rowOff>
    </xdr:to>
    <xdr:graphicFrame>
      <xdr:nvGraphicFramePr>
        <xdr:cNvPr id="1" name="Chart 2"/>
        <xdr:cNvGraphicFramePr/>
      </xdr:nvGraphicFramePr>
      <xdr:xfrm>
        <a:off x="3228975" y="2105025"/>
        <a:ext cx="64674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6"/>
  <sheetViews>
    <sheetView tabSelected="1" workbookViewId="0" topLeftCell="A70">
      <selection activeCell="AA100" sqref="AA100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6.28125" style="0" customWidth="1"/>
    <col min="4" max="4" width="3.57421875" style="0" customWidth="1"/>
    <col min="5" max="5" width="15.00390625" style="1" customWidth="1"/>
    <col min="6" max="6" width="9.57421875" style="1" customWidth="1"/>
    <col min="7" max="7" width="7.00390625" style="7" customWidth="1"/>
    <col min="11" max="11" width="3.28125" style="0" customWidth="1"/>
    <col min="12" max="12" width="7.140625" style="0" customWidth="1"/>
    <col min="13" max="13" width="8.421875" style="0" customWidth="1"/>
    <col min="14" max="14" width="7.00390625" style="0" customWidth="1"/>
    <col min="15" max="15" width="5.28125" style="0" customWidth="1"/>
    <col min="16" max="16" width="5.7109375" style="0" customWidth="1"/>
    <col min="17" max="17" width="20.8515625" style="0" customWidth="1"/>
    <col min="19" max="19" width="12.421875" style="0" bestFit="1" customWidth="1"/>
    <col min="21" max="21" width="2.28125" style="0" customWidth="1"/>
    <col min="22" max="22" width="7.421875" style="0" customWidth="1"/>
    <col min="23" max="23" width="7.00390625" style="0" customWidth="1"/>
    <col min="24" max="24" width="5.00390625" style="0" customWidth="1"/>
  </cols>
  <sheetData>
    <row r="1" spans="1:7" s="3" customFormat="1" ht="12.75">
      <c r="A1" s="2"/>
      <c r="B1" s="2"/>
      <c r="C1" s="2"/>
      <c r="D1" s="2"/>
      <c r="E1" s="1"/>
      <c r="F1" s="1"/>
      <c r="G1" s="7"/>
    </row>
    <row r="2" spans="1:12" s="3" customFormat="1" ht="12.75">
      <c r="A2" s="3" t="s">
        <v>133</v>
      </c>
      <c r="E2" s="1"/>
      <c r="F2" s="1"/>
      <c r="G2" s="7"/>
      <c r="H2" s="6"/>
      <c r="I2" s="6"/>
      <c r="L2" s="6"/>
    </row>
    <row r="3" spans="1:7" s="3" customFormat="1" ht="12.75">
      <c r="A3" s="3" t="s">
        <v>177</v>
      </c>
      <c r="E3" s="1"/>
      <c r="F3" s="1"/>
      <c r="G3" s="7"/>
    </row>
    <row r="4" spans="5:7" s="3" customFormat="1" ht="12.75">
      <c r="E4" s="1"/>
      <c r="F4" s="1"/>
      <c r="G4" s="7"/>
    </row>
    <row r="5" spans="1:18" s="3" customFormat="1" ht="12.75">
      <c r="A5" s="3" t="s">
        <v>118</v>
      </c>
      <c r="B5" s="3" t="s">
        <v>176</v>
      </c>
      <c r="C5" s="3" t="s">
        <v>117</v>
      </c>
      <c r="E5" s="1"/>
      <c r="F5" s="1"/>
      <c r="G5" s="7"/>
      <c r="R5" s="3" t="s">
        <v>2</v>
      </c>
    </row>
    <row r="6" spans="1:7" s="3" customFormat="1" ht="12.75">
      <c r="A6" s="3" t="s">
        <v>134</v>
      </c>
      <c r="C6" s="3" t="s">
        <v>134</v>
      </c>
      <c r="E6" s="1"/>
      <c r="F6" s="1"/>
      <c r="G6" s="7"/>
    </row>
    <row r="7" spans="1:7" s="3" customFormat="1" ht="12.75">
      <c r="A7" s="3">
        <v>1905</v>
      </c>
      <c r="B7" s="3">
        <v>1908</v>
      </c>
      <c r="C7" s="3">
        <v>1910</v>
      </c>
      <c r="E7" s="1"/>
      <c r="F7" s="1"/>
      <c r="G7" s="7"/>
    </row>
    <row r="8" spans="1:23" s="5" customFormat="1" ht="12.75">
      <c r="A8" s="3"/>
      <c r="B8" s="3" t="s">
        <v>6</v>
      </c>
      <c r="C8" s="3" t="s">
        <v>57</v>
      </c>
      <c r="D8" s="3"/>
      <c r="E8" s="1" t="s">
        <v>44</v>
      </c>
      <c r="F8" s="1"/>
      <c r="G8" s="7" t="s">
        <v>83</v>
      </c>
      <c r="H8" s="3" t="s">
        <v>41</v>
      </c>
      <c r="I8" s="3" t="s">
        <v>40</v>
      </c>
      <c r="J8" s="11" t="s">
        <v>126</v>
      </c>
      <c r="K8" s="11"/>
      <c r="L8" s="8" t="s">
        <v>46</v>
      </c>
      <c r="M8" s="1" t="s">
        <v>127</v>
      </c>
      <c r="N8" s="5" t="s">
        <v>79</v>
      </c>
      <c r="O8" s="5" t="s">
        <v>104</v>
      </c>
      <c r="Q8" s="5" t="s">
        <v>129</v>
      </c>
      <c r="R8" s="5" t="s">
        <v>1</v>
      </c>
      <c r="S8" s="5" t="s">
        <v>3</v>
      </c>
      <c r="T8" s="5" t="s">
        <v>4</v>
      </c>
      <c r="V8" s="5" t="s">
        <v>130</v>
      </c>
      <c r="W8" s="5" t="s">
        <v>131</v>
      </c>
    </row>
    <row r="9" spans="1:23" s="3" customFormat="1" ht="12.75">
      <c r="A9" s="3">
        <v>1</v>
      </c>
      <c r="B9" s="3">
        <v>1</v>
      </c>
      <c r="C9" s="3">
        <v>15</v>
      </c>
      <c r="E9" s="1" t="s">
        <v>15</v>
      </c>
      <c r="F9" s="1"/>
      <c r="G9" s="7"/>
      <c r="H9" s="3">
        <v>97</v>
      </c>
      <c r="I9" s="3">
        <f aca="true" t="shared" si="0" ref="I9:I46">LOG(H9)</f>
        <v>1.9867717342662448</v>
      </c>
      <c r="J9" s="3">
        <v>0.4</v>
      </c>
      <c r="L9" s="10">
        <v>70</v>
      </c>
      <c r="M9" s="3">
        <v>30</v>
      </c>
      <c r="N9" s="3">
        <v>97</v>
      </c>
      <c r="O9" s="3" t="s">
        <v>58</v>
      </c>
      <c r="R9" s="3">
        <f aca="true" t="shared" si="1" ref="R9:R15">H9/2</f>
        <v>48.5</v>
      </c>
      <c r="S9" s="3">
        <f aca="true" t="shared" si="2" ref="S9:S15">R9*7770000000000000/(2*M9)</f>
        <v>6280750000000000</v>
      </c>
      <c r="T9" s="3">
        <f aca="true" t="shared" si="3" ref="T9:T15">S9/(9460000000000)</f>
        <v>663.9270613107823</v>
      </c>
      <c r="V9" s="3">
        <f aca="true" t="shared" si="4" ref="V9:V46">INT(I9*206+68+0.45)</f>
        <v>477</v>
      </c>
      <c r="W9" s="3">
        <f aca="true" t="shared" si="5" ref="W9:W46">INT(337-50*J9/0.2+0.45)</f>
        <v>237</v>
      </c>
    </row>
    <row r="10" spans="3:23" s="3" customFormat="1" ht="12.75">
      <c r="C10" s="3">
        <v>142</v>
      </c>
      <c r="E10" s="1" t="s">
        <v>42</v>
      </c>
      <c r="F10" s="1"/>
      <c r="G10" s="7"/>
      <c r="H10" s="3">
        <v>2.0818</v>
      </c>
      <c r="I10" s="3">
        <f t="shared" si="0"/>
        <v>0.3184390042001922</v>
      </c>
      <c r="J10" s="3">
        <v>0.062</v>
      </c>
      <c r="L10" s="10">
        <v>223.1</v>
      </c>
      <c r="M10" s="3">
        <v>34.45</v>
      </c>
      <c r="O10" s="3" t="s">
        <v>61</v>
      </c>
      <c r="R10" s="3">
        <f t="shared" si="1"/>
        <v>1.0409</v>
      </c>
      <c r="S10" s="3">
        <f t="shared" si="2"/>
        <v>117384513788098.69</v>
      </c>
      <c r="T10" s="3">
        <f t="shared" si="3"/>
        <v>12.408510971257789</v>
      </c>
      <c r="V10" s="3">
        <f t="shared" si="4"/>
        <v>134</v>
      </c>
      <c r="W10" s="3">
        <f t="shared" si="5"/>
        <v>321</v>
      </c>
    </row>
    <row r="11" spans="1:23" s="3" customFormat="1" ht="12.75">
      <c r="A11" s="3">
        <v>3</v>
      </c>
      <c r="C11" s="3">
        <v>154</v>
      </c>
      <c r="E11" s="1" t="s">
        <v>43</v>
      </c>
      <c r="F11" s="1"/>
      <c r="G11" s="7"/>
      <c r="H11" s="3">
        <v>143.72</v>
      </c>
      <c r="I11" s="3">
        <f t="shared" si="0"/>
        <v>2.157517208532612</v>
      </c>
      <c r="J11" s="3">
        <v>0.58</v>
      </c>
      <c r="L11" s="3" t="s">
        <v>6</v>
      </c>
      <c r="M11" s="3">
        <v>47.7</v>
      </c>
      <c r="N11" s="3">
        <v>700</v>
      </c>
      <c r="O11" s="3" t="s">
        <v>67</v>
      </c>
      <c r="R11" s="3">
        <f t="shared" si="1"/>
        <v>71.86</v>
      </c>
      <c r="S11" s="3">
        <f t="shared" si="2"/>
        <v>5852748427672956</v>
      </c>
      <c r="T11" s="3">
        <f t="shared" si="3"/>
        <v>618.6837661387902</v>
      </c>
      <c r="V11" s="3">
        <f t="shared" si="4"/>
        <v>512</v>
      </c>
      <c r="W11" s="3">
        <f t="shared" si="5"/>
        <v>192</v>
      </c>
    </row>
    <row r="12" spans="1:25" s="13" customFormat="1" ht="12.75">
      <c r="A12" s="13">
        <v>7</v>
      </c>
      <c r="B12" s="13">
        <v>2</v>
      </c>
      <c r="C12" s="13">
        <v>424</v>
      </c>
      <c r="E12" s="17" t="s">
        <v>50</v>
      </c>
      <c r="F12" s="18" t="s">
        <v>47</v>
      </c>
      <c r="G12" s="19"/>
      <c r="H12" s="13">
        <v>3.9683</v>
      </c>
      <c r="I12" s="13">
        <f t="shared" si="0"/>
        <v>0.5986044970052269</v>
      </c>
      <c r="J12" s="13">
        <v>0.2</v>
      </c>
      <c r="K12" s="13" t="s">
        <v>6</v>
      </c>
      <c r="L12" s="13">
        <v>113.6</v>
      </c>
      <c r="M12" s="13">
        <v>3</v>
      </c>
      <c r="N12" s="13">
        <v>433</v>
      </c>
      <c r="O12" s="13" t="s">
        <v>62</v>
      </c>
      <c r="Q12" s="13" t="s">
        <v>156</v>
      </c>
      <c r="R12" s="13">
        <f t="shared" si="1"/>
        <v>1.98415</v>
      </c>
      <c r="S12" s="13">
        <f t="shared" si="2"/>
        <v>2569474250000000</v>
      </c>
      <c r="T12" s="13">
        <f t="shared" si="3"/>
        <v>271.6146141649049</v>
      </c>
      <c r="V12" s="13">
        <f t="shared" si="4"/>
        <v>191</v>
      </c>
      <c r="W12" s="13">
        <f t="shared" si="5"/>
        <v>287</v>
      </c>
      <c r="Y12" s="2"/>
    </row>
    <row r="13" spans="3:24" s="3" customFormat="1" ht="12.75">
      <c r="C13" s="3">
        <v>226</v>
      </c>
      <c r="E13" s="1" t="s">
        <v>142</v>
      </c>
      <c r="F13" s="1"/>
      <c r="G13" s="7"/>
      <c r="H13" s="3">
        <v>4.283</v>
      </c>
      <c r="I13" s="3">
        <f t="shared" si="0"/>
        <v>0.6317480743965694</v>
      </c>
      <c r="J13" s="3">
        <v>0</v>
      </c>
      <c r="L13" s="3" t="s">
        <v>143</v>
      </c>
      <c r="M13" s="3">
        <v>73</v>
      </c>
      <c r="O13" s="3" t="s">
        <v>67</v>
      </c>
      <c r="R13" s="3">
        <f t="shared" si="1"/>
        <v>2.1415</v>
      </c>
      <c r="S13" s="3">
        <f t="shared" si="2"/>
        <v>113968869863013.72</v>
      </c>
      <c r="T13" s="3">
        <f t="shared" si="3"/>
        <v>12.047449245561705</v>
      </c>
      <c r="V13" s="3">
        <f t="shared" si="4"/>
        <v>198</v>
      </c>
      <c r="W13" s="3">
        <f t="shared" si="5"/>
        <v>337</v>
      </c>
      <c r="X13" s="3" t="s">
        <v>144</v>
      </c>
    </row>
    <row r="14" spans="1:27" s="3" customFormat="1" ht="12.75">
      <c r="A14" s="3">
        <v>0</v>
      </c>
      <c r="C14" s="3">
        <v>496</v>
      </c>
      <c r="E14" s="1" t="s">
        <v>52</v>
      </c>
      <c r="F14" s="1"/>
      <c r="G14" s="7"/>
      <c r="H14" s="3">
        <v>126.5</v>
      </c>
      <c r="I14" s="3">
        <f t="shared" si="0"/>
        <v>2.1020905255118367</v>
      </c>
      <c r="J14" s="3">
        <v>0.428</v>
      </c>
      <c r="L14" s="3">
        <v>347.3</v>
      </c>
      <c r="M14" s="3">
        <v>26.9</v>
      </c>
      <c r="N14" s="3">
        <v>700</v>
      </c>
      <c r="O14" s="3" t="s">
        <v>60</v>
      </c>
      <c r="R14" s="3">
        <f t="shared" si="1"/>
        <v>63.25</v>
      </c>
      <c r="S14" s="3">
        <f t="shared" si="2"/>
        <v>9134804832713756</v>
      </c>
      <c r="T14" s="3">
        <f t="shared" si="3"/>
        <v>965.6241895046254</v>
      </c>
      <c r="V14" s="3">
        <f t="shared" si="4"/>
        <v>501</v>
      </c>
      <c r="W14" s="3">
        <f t="shared" si="5"/>
        <v>230</v>
      </c>
      <c r="AA14" s="10"/>
    </row>
    <row r="15" spans="1:23" s="3" customFormat="1" ht="12.75">
      <c r="A15" s="3">
        <v>12</v>
      </c>
      <c r="B15" s="3">
        <v>3</v>
      </c>
      <c r="C15" s="3">
        <v>553</v>
      </c>
      <c r="E15" s="1" t="s">
        <v>45</v>
      </c>
      <c r="F15" s="1"/>
      <c r="G15" s="7"/>
      <c r="H15" s="3">
        <v>107</v>
      </c>
      <c r="I15" s="3">
        <f t="shared" si="0"/>
        <v>2.0293837776852097</v>
      </c>
      <c r="J15" s="3">
        <v>0.88</v>
      </c>
      <c r="L15" s="10">
        <v>19.7</v>
      </c>
      <c r="M15" s="3">
        <v>32.6</v>
      </c>
      <c r="N15" s="3">
        <v>59.6</v>
      </c>
      <c r="O15" s="3" t="s">
        <v>59</v>
      </c>
      <c r="R15" s="3">
        <f t="shared" si="1"/>
        <v>53.5</v>
      </c>
      <c r="S15" s="3">
        <f t="shared" si="2"/>
        <v>6375690184049079</v>
      </c>
      <c r="T15" s="3">
        <f t="shared" si="3"/>
        <v>673.9630215696701</v>
      </c>
      <c r="V15" s="3">
        <f t="shared" si="4"/>
        <v>486</v>
      </c>
      <c r="W15" s="3">
        <f t="shared" si="5"/>
        <v>117</v>
      </c>
    </row>
    <row r="16" spans="3:23" s="10" customFormat="1" ht="12.75">
      <c r="C16" s="10">
        <v>936</v>
      </c>
      <c r="E16" s="15" t="s">
        <v>53</v>
      </c>
      <c r="F16" s="15" t="s">
        <v>84</v>
      </c>
      <c r="H16" s="10">
        <v>2.8673</v>
      </c>
      <c r="I16" s="10">
        <f t="shared" si="0"/>
        <v>0.4574731347073585</v>
      </c>
      <c r="J16" s="10">
        <v>0.034</v>
      </c>
      <c r="L16" s="10">
        <v>47.2</v>
      </c>
      <c r="M16" s="10">
        <v>43</v>
      </c>
      <c r="N16" s="10">
        <v>93</v>
      </c>
      <c r="O16" s="10" t="s">
        <v>63</v>
      </c>
      <c r="Q16" s="10" t="s">
        <v>157</v>
      </c>
      <c r="R16" s="10">
        <f aca="true" t="shared" si="6" ref="R16:R34">H16/2</f>
        <v>1.43365</v>
      </c>
      <c r="S16" s="10">
        <f aca="true" t="shared" si="7" ref="S16:S28">R16*7770000000000000/(2*M16)</f>
        <v>129528610465116.28</v>
      </c>
      <c r="T16" s="10">
        <f aca="true" t="shared" si="8" ref="T16:T28">S16/(9460000000000)</f>
        <v>13.692242121048233</v>
      </c>
      <c r="U16" s="10" t="s">
        <v>6</v>
      </c>
      <c r="V16" s="10">
        <f t="shared" si="4"/>
        <v>162</v>
      </c>
      <c r="W16" s="10">
        <f t="shared" si="5"/>
        <v>328</v>
      </c>
    </row>
    <row r="17" spans="3:24" s="3" customFormat="1" ht="12.75">
      <c r="C17" s="3">
        <v>1131</v>
      </c>
      <c r="E17" s="1" t="s">
        <v>145</v>
      </c>
      <c r="F17" s="1"/>
      <c r="G17" s="7"/>
      <c r="H17" s="3">
        <v>4.39</v>
      </c>
      <c r="I17" s="3">
        <f t="shared" si="0"/>
        <v>0.6424645202421213</v>
      </c>
      <c r="J17" s="3">
        <v>0</v>
      </c>
      <c r="L17" s="3" t="s">
        <v>143</v>
      </c>
      <c r="M17" s="3">
        <v>110</v>
      </c>
      <c r="O17" s="3" t="s">
        <v>69</v>
      </c>
      <c r="R17" s="3">
        <f t="shared" si="6"/>
        <v>2.195</v>
      </c>
      <c r="S17" s="3">
        <f t="shared" si="7"/>
        <v>77523409090909.08</v>
      </c>
      <c r="T17" s="3">
        <f t="shared" si="8"/>
        <v>8.19486354026523</v>
      </c>
      <c r="V17" s="3">
        <f t="shared" si="4"/>
        <v>200</v>
      </c>
      <c r="W17" s="3">
        <f t="shared" si="5"/>
        <v>337</v>
      </c>
      <c r="X17" s="3" t="s">
        <v>144</v>
      </c>
    </row>
    <row r="18" spans="3:23" s="10" customFormat="1" ht="12.75">
      <c r="C18" s="10">
        <v>1239</v>
      </c>
      <c r="E18" s="15" t="s">
        <v>135</v>
      </c>
      <c r="F18" s="15"/>
      <c r="H18" s="10">
        <v>3.9529</v>
      </c>
      <c r="I18" s="10">
        <f t="shared" si="0"/>
        <v>0.596915827751136</v>
      </c>
      <c r="J18" s="10">
        <v>0</v>
      </c>
      <c r="L18" s="10" t="s">
        <v>143</v>
      </c>
      <c r="M18" s="10">
        <v>60</v>
      </c>
      <c r="O18" s="10" t="s">
        <v>67</v>
      </c>
      <c r="Q18" s="10" t="s">
        <v>158</v>
      </c>
      <c r="R18" s="10">
        <f t="shared" si="6"/>
        <v>1.97645</v>
      </c>
      <c r="S18" s="10">
        <f t="shared" si="7"/>
        <v>127975137500000</v>
      </c>
      <c r="T18" s="10">
        <f t="shared" si="8"/>
        <v>13.52802721987315</v>
      </c>
      <c r="V18" s="10">
        <f t="shared" si="4"/>
        <v>191</v>
      </c>
      <c r="W18" s="10">
        <f t="shared" si="5"/>
        <v>337</v>
      </c>
    </row>
    <row r="19" spans="1:23" s="3" customFormat="1" ht="12.75">
      <c r="A19" s="3">
        <v>25</v>
      </c>
      <c r="C19" s="3">
        <v>1497</v>
      </c>
      <c r="E19" s="1" t="s">
        <v>64</v>
      </c>
      <c r="F19" s="1"/>
      <c r="G19" s="7"/>
      <c r="H19" s="3">
        <v>1.5047</v>
      </c>
      <c r="I19" s="3">
        <f t="shared" si="0"/>
        <v>0.1774499209718248</v>
      </c>
      <c r="J19" s="3">
        <v>0.083</v>
      </c>
      <c r="L19" s="3">
        <v>247.35</v>
      </c>
      <c r="M19" s="3">
        <v>44.43</v>
      </c>
      <c r="N19" s="3">
        <v>401</v>
      </c>
      <c r="O19" s="3" t="s">
        <v>58</v>
      </c>
      <c r="Q19" s="3" t="s">
        <v>82</v>
      </c>
      <c r="R19" s="3">
        <f t="shared" si="6"/>
        <v>0.75235</v>
      </c>
      <c r="S19" s="3">
        <f t="shared" si="7"/>
        <v>65786174881836.59</v>
      </c>
      <c r="T19" s="3">
        <f t="shared" si="8"/>
        <v>6.954141108016553</v>
      </c>
      <c r="V19" s="3">
        <f t="shared" si="4"/>
        <v>105</v>
      </c>
      <c r="W19" s="3">
        <f t="shared" si="5"/>
        <v>316</v>
      </c>
    </row>
    <row r="20" spans="3:23" s="3" customFormat="1" ht="12.75">
      <c r="C20" s="3">
        <v>1552</v>
      </c>
      <c r="E20" s="1" t="s">
        <v>65</v>
      </c>
      <c r="F20" s="1"/>
      <c r="G20" s="7"/>
      <c r="H20" s="3">
        <v>9.5191</v>
      </c>
      <c r="I20" s="3">
        <f t="shared" si="0"/>
        <v>0.9785958891921802</v>
      </c>
      <c r="J20" s="3">
        <v>0.027</v>
      </c>
      <c r="L20" s="3">
        <v>152.27</v>
      </c>
      <c r="M20" s="3">
        <v>25.93</v>
      </c>
      <c r="N20" s="3">
        <v>1300</v>
      </c>
      <c r="O20" s="3" t="s">
        <v>67</v>
      </c>
      <c r="R20" s="3">
        <f t="shared" si="6"/>
        <v>4.75955</v>
      </c>
      <c r="S20" s="3">
        <f t="shared" si="7"/>
        <v>713106507905900.5</v>
      </c>
      <c r="T20" s="3">
        <f t="shared" si="8"/>
        <v>75.38123762218821</v>
      </c>
      <c r="V20" s="3">
        <f t="shared" si="4"/>
        <v>270</v>
      </c>
      <c r="W20" s="3">
        <f t="shared" si="5"/>
        <v>330</v>
      </c>
    </row>
    <row r="21" spans="1:23" s="3" customFormat="1" ht="12.75">
      <c r="A21" s="3">
        <v>30</v>
      </c>
      <c r="B21" s="3">
        <v>4</v>
      </c>
      <c r="C21" s="3">
        <v>1708</v>
      </c>
      <c r="E21" s="8" t="s">
        <v>48</v>
      </c>
      <c r="F21" s="1" t="s">
        <v>5</v>
      </c>
      <c r="G21" s="7"/>
      <c r="H21" s="3">
        <v>104.022</v>
      </c>
      <c r="I21" s="3">
        <f t="shared" si="0"/>
        <v>2.0171251995696893</v>
      </c>
      <c r="J21" s="3">
        <v>0.016</v>
      </c>
      <c r="L21" s="9">
        <v>117.3</v>
      </c>
      <c r="M21" s="3">
        <v>25.76</v>
      </c>
      <c r="N21" s="3">
        <v>42.2</v>
      </c>
      <c r="O21" s="3" t="s">
        <v>68</v>
      </c>
      <c r="Q21" s="3" t="s">
        <v>8</v>
      </c>
      <c r="R21" s="3">
        <f t="shared" si="6"/>
        <v>52.011</v>
      </c>
      <c r="S21" s="3">
        <f t="shared" si="7"/>
        <v>7844050271739130</v>
      </c>
      <c r="T21" s="3">
        <f t="shared" si="8"/>
        <v>829.1807898244324</v>
      </c>
      <c r="U21" s="3" t="s">
        <v>6</v>
      </c>
      <c r="V21" s="3">
        <f t="shared" si="4"/>
        <v>483</v>
      </c>
      <c r="W21" s="3">
        <f t="shared" si="5"/>
        <v>333</v>
      </c>
    </row>
    <row r="22" spans="1:23" s="3" customFormat="1" ht="12.75">
      <c r="A22" s="3">
        <v>0</v>
      </c>
      <c r="C22" s="3">
        <v>1713</v>
      </c>
      <c r="E22" s="8" t="s">
        <v>70</v>
      </c>
      <c r="F22" s="1" t="s">
        <v>71</v>
      </c>
      <c r="G22" s="7"/>
      <c r="H22" s="3">
        <v>21.9</v>
      </c>
      <c r="I22" s="3">
        <f t="shared" si="0"/>
        <v>1.3404441148401183</v>
      </c>
      <c r="J22" s="3">
        <v>0.296</v>
      </c>
      <c r="L22" s="3">
        <v>254.76</v>
      </c>
      <c r="M22" s="3">
        <v>3.771</v>
      </c>
      <c r="N22" s="3">
        <v>772.51</v>
      </c>
      <c r="O22" s="3" t="s">
        <v>72</v>
      </c>
      <c r="Q22" s="3" t="s">
        <v>8</v>
      </c>
      <c r="R22" s="3">
        <f t="shared" si="6"/>
        <v>10.95</v>
      </c>
      <c r="S22" s="3">
        <f t="shared" si="7"/>
        <v>11281026252983294</v>
      </c>
      <c r="T22" s="3">
        <f t="shared" si="8"/>
        <v>1192.4974897445343</v>
      </c>
      <c r="U22" s="3" t="s">
        <v>6</v>
      </c>
      <c r="V22" s="3">
        <f t="shared" si="4"/>
        <v>344</v>
      </c>
      <c r="W22" s="3">
        <f t="shared" si="5"/>
        <v>263</v>
      </c>
    </row>
    <row r="23" spans="1:23" s="3" customFormat="1" ht="12.75">
      <c r="A23" s="3">
        <v>32</v>
      </c>
      <c r="B23" s="3">
        <v>5</v>
      </c>
      <c r="C23" s="3">
        <v>1788</v>
      </c>
      <c r="E23" s="1" t="s">
        <v>28</v>
      </c>
      <c r="F23" s="1"/>
      <c r="G23" s="7"/>
      <c r="H23" s="3">
        <v>7.9896</v>
      </c>
      <c r="I23" s="3">
        <f t="shared" si="0"/>
        <v>0.9025250368682735</v>
      </c>
      <c r="J23" s="3">
        <v>0.016</v>
      </c>
      <c r="L23" s="3">
        <v>42.27</v>
      </c>
      <c r="M23" s="3">
        <v>144.75</v>
      </c>
      <c r="N23" s="3">
        <v>900</v>
      </c>
      <c r="O23" s="3" t="s">
        <v>69</v>
      </c>
      <c r="R23" s="3">
        <f t="shared" si="6"/>
        <v>3.9948</v>
      </c>
      <c r="S23" s="3">
        <f t="shared" si="7"/>
        <v>107217948186528.5</v>
      </c>
      <c r="T23" s="3">
        <f t="shared" si="8"/>
        <v>11.333821161366648</v>
      </c>
      <c r="V23" s="3">
        <f t="shared" si="4"/>
        <v>254</v>
      </c>
      <c r="W23" s="3">
        <f t="shared" si="5"/>
        <v>333</v>
      </c>
    </row>
    <row r="24" spans="3:23" s="3" customFormat="1" ht="12.75">
      <c r="C24" s="3">
        <v>1811</v>
      </c>
      <c r="E24" s="1" t="s">
        <v>73</v>
      </c>
      <c r="F24" s="1"/>
      <c r="G24" s="7"/>
      <c r="H24" s="3">
        <v>2.5259</v>
      </c>
      <c r="I24" s="3">
        <f t="shared" si="0"/>
        <v>0.4024161529066193</v>
      </c>
      <c r="J24" s="3">
        <v>0.065</v>
      </c>
      <c r="L24" s="3">
        <v>184.7</v>
      </c>
      <c r="M24" s="3">
        <v>144.12</v>
      </c>
      <c r="O24" s="3" t="s">
        <v>74</v>
      </c>
      <c r="R24" s="3">
        <f t="shared" si="6"/>
        <v>1.26295</v>
      </c>
      <c r="S24" s="3">
        <f t="shared" si="7"/>
        <v>34044967735220.65</v>
      </c>
      <c r="T24" s="3">
        <f t="shared" si="8"/>
        <v>3.598833798649117</v>
      </c>
      <c r="V24" s="3">
        <f t="shared" si="4"/>
        <v>151</v>
      </c>
      <c r="W24" s="3">
        <f t="shared" si="5"/>
        <v>321</v>
      </c>
    </row>
    <row r="25" spans="1:23" s="3" customFormat="1" ht="12.75">
      <c r="A25" s="3">
        <v>35</v>
      </c>
      <c r="B25" s="3">
        <v>6</v>
      </c>
      <c r="C25" s="3">
        <v>1852</v>
      </c>
      <c r="E25" s="1" t="s">
        <v>22</v>
      </c>
      <c r="F25" s="1"/>
      <c r="G25" s="7"/>
      <c r="H25" s="3">
        <v>5.7325</v>
      </c>
      <c r="I25" s="3">
        <f t="shared" si="0"/>
        <v>0.7583440634019765</v>
      </c>
      <c r="J25" s="3">
        <v>0.103</v>
      </c>
      <c r="L25" s="3">
        <v>339.3</v>
      </c>
      <c r="M25" s="3">
        <v>108.1</v>
      </c>
      <c r="N25" s="3">
        <v>900</v>
      </c>
      <c r="O25" s="3" t="s">
        <v>54</v>
      </c>
      <c r="R25" s="3">
        <f t="shared" si="6"/>
        <v>2.86625</v>
      </c>
      <c r="S25" s="3">
        <f t="shared" si="7"/>
        <v>103010002312673.45</v>
      </c>
      <c r="T25" s="3">
        <f t="shared" si="8"/>
        <v>10.889006586963367</v>
      </c>
      <c r="V25" s="3">
        <f t="shared" si="4"/>
        <v>224</v>
      </c>
      <c r="W25" s="3">
        <f t="shared" si="5"/>
        <v>311</v>
      </c>
    </row>
    <row r="26" spans="1:23" s="3" customFormat="1" ht="12.75">
      <c r="A26" s="3">
        <v>38</v>
      </c>
      <c r="C26" s="3">
        <v>1899</v>
      </c>
      <c r="E26" s="8" t="s">
        <v>75</v>
      </c>
      <c r="F26" s="1"/>
      <c r="G26" s="7"/>
      <c r="H26" s="3">
        <v>29.136</v>
      </c>
      <c r="I26" s="3">
        <f t="shared" si="0"/>
        <v>1.4644299284508449</v>
      </c>
      <c r="J26" s="3">
        <v>0.754</v>
      </c>
      <c r="L26" s="3">
        <v>113.28</v>
      </c>
      <c r="M26" s="3">
        <v>109.9</v>
      </c>
      <c r="N26" s="3">
        <v>1300</v>
      </c>
      <c r="O26" s="3" t="s">
        <v>76</v>
      </c>
      <c r="Q26" s="3" t="s">
        <v>77</v>
      </c>
      <c r="R26" s="3">
        <f t="shared" si="6"/>
        <v>14.568</v>
      </c>
      <c r="S26" s="3">
        <f t="shared" si="7"/>
        <v>514983439490445.8</v>
      </c>
      <c r="T26" s="3">
        <f t="shared" si="8"/>
        <v>54.43799571780611</v>
      </c>
      <c r="V26" s="3">
        <f t="shared" si="4"/>
        <v>370</v>
      </c>
      <c r="W26" s="3">
        <f t="shared" si="5"/>
        <v>148</v>
      </c>
    </row>
    <row r="27" spans="1:23" s="3" customFormat="1" ht="12.75">
      <c r="A27" s="3">
        <v>39</v>
      </c>
      <c r="B27" s="3">
        <v>7</v>
      </c>
      <c r="C27" s="3">
        <v>1910</v>
      </c>
      <c r="E27" s="1" t="s">
        <v>25</v>
      </c>
      <c r="F27" s="1"/>
      <c r="G27" s="7"/>
      <c r="H27" s="3">
        <v>138</v>
      </c>
      <c r="I27" s="3">
        <f t="shared" si="0"/>
        <v>2.1398790864012365</v>
      </c>
      <c r="J27" s="3">
        <v>0.18</v>
      </c>
      <c r="L27" s="3">
        <v>9.75</v>
      </c>
      <c r="M27" s="3">
        <v>14.95</v>
      </c>
      <c r="N27" s="3">
        <v>417</v>
      </c>
      <c r="O27" s="3" t="s">
        <v>67</v>
      </c>
      <c r="R27" s="3">
        <f t="shared" si="6"/>
        <v>69</v>
      </c>
      <c r="S27" s="3">
        <f t="shared" si="7"/>
        <v>17930769230769232</v>
      </c>
      <c r="T27" s="3">
        <f t="shared" si="8"/>
        <v>1895.4301512441048</v>
      </c>
      <c r="V27" s="3">
        <f t="shared" si="4"/>
        <v>509</v>
      </c>
      <c r="W27" s="3">
        <f t="shared" si="5"/>
        <v>292</v>
      </c>
    </row>
    <row r="28" spans="3:24" s="3" customFormat="1" ht="12.75">
      <c r="C28" s="3">
        <v>1952</v>
      </c>
      <c r="E28" s="4" t="s">
        <v>146</v>
      </c>
      <c r="F28" s="1"/>
      <c r="G28" s="7"/>
      <c r="H28" s="3">
        <v>27.16</v>
      </c>
      <c r="I28" s="3">
        <f t="shared" si="0"/>
        <v>1.433929765608464</v>
      </c>
      <c r="J28" s="3">
        <v>0.765</v>
      </c>
      <c r="L28" s="3">
        <v>87.02</v>
      </c>
      <c r="M28" s="3">
        <v>93.04</v>
      </c>
      <c r="O28" s="3" t="s">
        <v>67</v>
      </c>
      <c r="R28" s="3">
        <f t="shared" si="6"/>
        <v>13.58</v>
      </c>
      <c r="S28" s="3">
        <f t="shared" si="7"/>
        <v>567049656061908.9</v>
      </c>
      <c r="T28" s="3">
        <f t="shared" si="8"/>
        <v>59.94182410802419</v>
      </c>
      <c r="V28" s="3">
        <f t="shared" si="4"/>
        <v>363</v>
      </c>
      <c r="W28" s="3">
        <f t="shared" si="5"/>
        <v>146</v>
      </c>
      <c r="X28" s="3" t="s">
        <v>144</v>
      </c>
    </row>
    <row r="29" spans="1:23" s="3" customFormat="1" ht="12.75">
      <c r="A29" s="3">
        <v>42</v>
      </c>
      <c r="C29" s="3">
        <v>2088</v>
      </c>
      <c r="E29" s="1" t="s">
        <v>80</v>
      </c>
      <c r="F29" s="1"/>
      <c r="G29" s="7"/>
      <c r="H29" s="3">
        <v>3.968</v>
      </c>
      <c r="I29" s="3">
        <f t="shared" si="0"/>
        <v>0.5985716634821411</v>
      </c>
      <c r="J29" s="3">
        <v>0.156</v>
      </c>
      <c r="K29" s="2"/>
      <c r="L29" s="3">
        <v>87.7</v>
      </c>
      <c r="N29" s="3">
        <v>82.1</v>
      </c>
      <c r="O29" s="3" t="s">
        <v>81</v>
      </c>
      <c r="Q29" s="3" t="s">
        <v>82</v>
      </c>
      <c r="R29" s="3">
        <f t="shared" si="6"/>
        <v>1.984</v>
      </c>
      <c r="S29"/>
      <c r="T29"/>
      <c r="V29" s="3">
        <f t="shared" si="4"/>
        <v>191</v>
      </c>
      <c r="W29" s="3">
        <f t="shared" si="5"/>
        <v>298</v>
      </c>
    </row>
    <row r="30" spans="1:25" s="3" customFormat="1" ht="12.75">
      <c r="A30" s="3">
        <v>49</v>
      </c>
      <c r="C30" s="3">
        <v>2282</v>
      </c>
      <c r="E30" s="1" t="s">
        <v>16</v>
      </c>
      <c r="F30" s="1"/>
      <c r="G30" s="7">
        <v>48.8</v>
      </c>
      <c r="H30" s="3">
        <f>G30*365.25</f>
        <v>17824.2</v>
      </c>
      <c r="I30" s="3">
        <f>LOG(H30)</f>
        <v>4.251010046609045</v>
      </c>
      <c r="J30" s="3">
        <v>0.587</v>
      </c>
      <c r="L30" s="3">
        <v>148</v>
      </c>
      <c r="O30" s="3" t="s">
        <v>67</v>
      </c>
      <c r="Q30" s="1" t="s">
        <v>123</v>
      </c>
      <c r="R30" s="3">
        <f>H30/2</f>
        <v>8912.1</v>
      </c>
      <c r="S30"/>
      <c r="T30"/>
      <c r="V30" s="3">
        <f>INT(I30*206+68+0.45)</f>
        <v>944</v>
      </c>
      <c r="W30" s="3">
        <f>INT(337-50*J30/0.2+0.45)</f>
        <v>190</v>
      </c>
      <c r="Y30" s="3" t="s">
        <v>163</v>
      </c>
    </row>
    <row r="31" spans="3:23" s="13" customFormat="1" ht="12.75">
      <c r="C31" s="13">
        <v>2332</v>
      </c>
      <c r="E31" s="19" t="s">
        <v>166</v>
      </c>
      <c r="F31" s="18"/>
      <c r="G31" s="19"/>
      <c r="H31" s="13">
        <v>3.7282</v>
      </c>
      <c r="I31" s="13">
        <f t="shared" si="0"/>
        <v>0.5714992021171793</v>
      </c>
      <c r="J31" s="13">
        <v>0.368</v>
      </c>
      <c r="K31" s="13" t="s">
        <v>6</v>
      </c>
      <c r="L31" s="20">
        <v>95.02</v>
      </c>
      <c r="M31" s="13">
        <v>17.96</v>
      </c>
      <c r="N31" s="13">
        <v>1561</v>
      </c>
      <c r="O31" s="13" t="s">
        <v>68</v>
      </c>
      <c r="Q31" s="13" t="s">
        <v>156</v>
      </c>
      <c r="R31" s="13">
        <f t="shared" si="6"/>
        <v>1.8641</v>
      </c>
      <c r="S31" s="13">
        <f>R31*7770000000000000/(2*M31)</f>
        <v>403230985523385.3</v>
      </c>
      <c r="T31" s="13">
        <f>S31/(9460000000000)</f>
        <v>42.6248399073346</v>
      </c>
      <c r="V31" s="13">
        <f t="shared" si="4"/>
        <v>186</v>
      </c>
      <c r="W31" s="13">
        <f t="shared" si="5"/>
        <v>245</v>
      </c>
    </row>
    <row r="32" spans="1:23" s="13" customFormat="1" ht="12.75">
      <c r="A32" s="13">
        <v>50</v>
      </c>
      <c r="B32" s="13">
        <v>9</v>
      </c>
      <c r="C32" s="13">
        <v>2650</v>
      </c>
      <c r="E32" s="14" t="s">
        <v>27</v>
      </c>
      <c r="F32" s="14"/>
      <c r="H32" s="13">
        <v>10.154</v>
      </c>
      <c r="I32" s="13">
        <f t="shared" si="0"/>
        <v>1.0066371590685863</v>
      </c>
      <c r="J32" s="13">
        <v>0.22</v>
      </c>
      <c r="K32" s="13" t="s">
        <v>6</v>
      </c>
      <c r="L32" s="13">
        <v>333</v>
      </c>
      <c r="M32" s="13">
        <v>13.2</v>
      </c>
      <c r="N32" s="13">
        <v>1200</v>
      </c>
      <c r="O32" s="13" t="s">
        <v>68</v>
      </c>
      <c r="Q32" s="13" t="s">
        <v>161</v>
      </c>
      <c r="R32" s="13">
        <f t="shared" si="6"/>
        <v>5.077</v>
      </c>
      <c r="S32" s="13">
        <f>R32*7770000000000000/(2*M32)</f>
        <v>1494253409090909.2</v>
      </c>
      <c r="T32" s="13">
        <f>S32/(9460000000000)</f>
        <v>157.95490582356334</v>
      </c>
      <c r="V32" s="13">
        <f t="shared" si="4"/>
        <v>275</v>
      </c>
      <c r="W32" s="13">
        <f t="shared" si="5"/>
        <v>282</v>
      </c>
    </row>
    <row r="33" spans="1:24" s="16" customFormat="1" ht="12.75">
      <c r="A33" s="2">
        <v>53</v>
      </c>
      <c r="B33" s="2"/>
      <c r="C33" s="2">
        <v>2890</v>
      </c>
      <c r="D33" s="2"/>
      <c r="E33" s="11" t="s">
        <v>180</v>
      </c>
      <c r="F33" s="11"/>
      <c r="H33" s="16">
        <v>2.934</v>
      </c>
      <c r="I33" s="16">
        <f t="shared" si="0"/>
        <v>0.4674601095072639</v>
      </c>
      <c r="J33" s="16">
        <v>0.12</v>
      </c>
      <c r="L33" s="16">
        <v>102.52</v>
      </c>
      <c r="M33" s="16">
        <v>31.76</v>
      </c>
      <c r="N33" s="16">
        <v>49.8</v>
      </c>
      <c r="O33" s="16" t="s">
        <v>58</v>
      </c>
      <c r="R33" s="16">
        <f>H33/2</f>
        <v>1.467</v>
      </c>
      <c r="S33" s="16">
        <f>R33*7770000000000000/(2*M33)</f>
        <v>179448835012594.44</v>
      </c>
      <c r="T33" s="16">
        <f>S33/(9460000000000)</f>
        <v>18.96922146010512</v>
      </c>
      <c r="V33" s="16">
        <f>INT(I33*206+68+0.45)</f>
        <v>164</v>
      </c>
      <c r="W33" s="16">
        <f>INT(337-50*J33/0.2+0.45)</f>
        <v>307</v>
      </c>
      <c r="X33" s="16" t="s">
        <v>144</v>
      </c>
    </row>
    <row r="34" spans="1:23" s="3" customFormat="1" ht="12.75">
      <c r="A34" s="3">
        <v>54</v>
      </c>
      <c r="B34" s="3">
        <v>10</v>
      </c>
      <c r="C34" s="3">
        <v>2891</v>
      </c>
      <c r="E34" s="1" t="s">
        <v>66</v>
      </c>
      <c r="F34" s="1"/>
      <c r="G34" s="7"/>
      <c r="H34" s="3">
        <v>9.2188</v>
      </c>
      <c r="I34" s="3">
        <f t="shared" si="0"/>
        <v>0.9646743931473644</v>
      </c>
      <c r="J34" s="3">
        <v>0.503</v>
      </c>
      <c r="L34" s="3">
        <v>265.35</v>
      </c>
      <c r="M34" s="3">
        <v>13.56</v>
      </c>
      <c r="N34" s="3">
        <v>49.8</v>
      </c>
      <c r="O34" s="3" t="s">
        <v>58</v>
      </c>
      <c r="R34" s="3">
        <f t="shared" si="6"/>
        <v>4.6094</v>
      </c>
      <c r="S34" s="3">
        <f>R34*7770000000000000/(2*M34)</f>
        <v>1320613495575221.2</v>
      </c>
      <c r="T34" s="3">
        <f>S34/(9460000000000)</f>
        <v>139.5997352616513</v>
      </c>
      <c r="V34" s="3">
        <f t="shared" si="4"/>
        <v>267</v>
      </c>
      <c r="W34" s="3">
        <f t="shared" si="5"/>
        <v>211</v>
      </c>
    </row>
    <row r="35" spans="3:26" s="10" customFormat="1" ht="12.75">
      <c r="C35" s="10">
        <v>3129</v>
      </c>
      <c r="E35" s="10" t="s">
        <v>164</v>
      </c>
      <c r="F35" s="15"/>
      <c r="H35" s="10">
        <v>1.454475</v>
      </c>
      <c r="I35" s="10">
        <f t="shared" si="0"/>
        <v>0.1627062608492471</v>
      </c>
      <c r="J35" s="10">
        <v>0</v>
      </c>
      <c r="L35" s="10" t="s">
        <v>143</v>
      </c>
      <c r="O35" s="10" t="s">
        <v>136</v>
      </c>
      <c r="Q35" s="10" t="s">
        <v>174</v>
      </c>
      <c r="V35" s="10">
        <f t="shared" si="4"/>
        <v>101</v>
      </c>
      <c r="W35" s="10">
        <f t="shared" si="5"/>
        <v>337</v>
      </c>
      <c r="Y35" s="10" t="s">
        <v>175</v>
      </c>
      <c r="Z35" s="3"/>
    </row>
    <row r="36" spans="1:25" s="3" customFormat="1" ht="12.75">
      <c r="A36" s="3">
        <v>61</v>
      </c>
      <c r="C36" s="3">
        <v>3482</v>
      </c>
      <c r="E36" s="1" t="s">
        <v>24</v>
      </c>
      <c r="F36" s="1"/>
      <c r="G36" s="7">
        <v>15.7</v>
      </c>
      <c r="H36" s="3">
        <f>G36*365.25</f>
        <v>5734.425</v>
      </c>
      <c r="I36" s="3">
        <f t="shared" si="0"/>
        <v>3.758489877015568</v>
      </c>
      <c r="J36" s="3">
        <v>0.685</v>
      </c>
      <c r="L36" s="3">
        <v>95</v>
      </c>
      <c r="M36" s="3">
        <v>8.4</v>
      </c>
      <c r="R36" s="3">
        <f aca="true" t="shared" si="9" ref="R36:R46">H36/2</f>
        <v>2867.2125</v>
      </c>
      <c r="S36" s="3">
        <f aca="true" t="shared" si="10" ref="S36:S46">R36*7770000000000000/(2*M36)</f>
        <v>1.32608578125E+18</v>
      </c>
      <c r="T36" s="3">
        <f aca="true" t="shared" si="11" ref="T36:T46">S36/(9460000000000)</f>
        <v>140178.20097780126</v>
      </c>
      <c r="V36" s="3">
        <f t="shared" si="4"/>
        <v>842</v>
      </c>
      <c r="W36" s="3">
        <f t="shared" si="5"/>
        <v>166</v>
      </c>
      <c r="X36" s="3" t="s">
        <v>6</v>
      </c>
      <c r="Y36" s="10"/>
    </row>
    <row r="37" spans="2:23" s="3" customFormat="1" ht="12.75">
      <c r="B37" s="3">
        <v>11</v>
      </c>
      <c r="C37" s="3">
        <v>3623</v>
      </c>
      <c r="E37" s="1" t="s">
        <v>35</v>
      </c>
      <c r="F37" s="1"/>
      <c r="G37" s="7"/>
      <c r="H37" s="3">
        <v>6.393</v>
      </c>
      <c r="I37" s="3">
        <f t="shared" si="0"/>
        <v>0.8057047044338644</v>
      </c>
      <c r="J37" s="3">
        <v>0.149</v>
      </c>
      <c r="L37" s="3">
        <v>162.27</v>
      </c>
      <c r="M37" s="3">
        <v>67.8</v>
      </c>
      <c r="N37" s="3">
        <v>484</v>
      </c>
      <c r="O37" s="3" t="s">
        <v>63</v>
      </c>
      <c r="R37" s="3">
        <f t="shared" si="9"/>
        <v>3.1965</v>
      </c>
      <c r="S37" s="3">
        <f t="shared" si="10"/>
        <v>183162278761061.97</v>
      </c>
      <c r="T37" s="3">
        <f t="shared" si="11"/>
        <v>19.36176308256469</v>
      </c>
      <c r="V37" s="3">
        <f t="shared" si="4"/>
        <v>234</v>
      </c>
      <c r="W37" s="3">
        <f t="shared" si="5"/>
        <v>300</v>
      </c>
    </row>
    <row r="38" spans="2:23" s="3" customFormat="1" ht="12.75">
      <c r="B38" s="3">
        <v>12</v>
      </c>
      <c r="C38" s="3">
        <v>3659</v>
      </c>
      <c r="E38" s="1" t="s">
        <v>12</v>
      </c>
      <c r="F38" s="1" t="s">
        <v>85</v>
      </c>
      <c r="G38" s="7"/>
      <c r="H38" s="3">
        <v>6.744</v>
      </c>
      <c r="I38" s="3">
        <f t="shared" si="0"/>
        <v>0.828917561616686</v>
      </c>
      <c r="J38" s="3">
        <v>0.18</v>
      </c>
      <c r="L38" s="3">
        <v>115.84</v>
      </c>
      <c r="M38" s="3">
        <v>21.5</v>
      </c>
      <c r="N38" s="3">
        <v>310</v>
      </c>
      <c r="O38" s="3" t="s">
        <v>67</v>
      </c>
      <c r="R38" s="3">
        <f t="shared" si="9"/>
        <v>3.372</v>
      </c>
      <c r="S38" s="3">
        <f t="shared" si="10"/>
        <v>609312558139534.9</v>
      </c>
      <c r="T38" s="3">
        <f t="shared" si="11"/>
        <v>64.40936132553223</v>
      </c>
      <c r="V38" s="3">
        <f t="shared" si="4"/>
        <v>239</v>
      </c>
      <c r="W38" s="3">
        <f t="shared" si="5"/>
        <v>292</v>
      </c>
    </row>
    <row r="39" spans="1:23" s="3" customFormat="1" ht="12.75">
      <c r="A39" s="3">
        <v>0</v>
      </c>
      <c r="B39" s="3">
        <v>13</v>
      </c>
      <c r="C39" s="3">
        <v>3734</v>
      </c>
      <c r="E39" s="1" t="s">
        <v>36</v>
      </c>
      <c r="F39" s="1" t="s">
        <v>86</v>
      </c>
      <c r="G39" s="7"/>
      <c r="H39" s="3">
        <v>116.65</v>
      </c>
      <c r="I39" s="3">
        <f t="shared" si="0"/>
        <v>2.0668847431297714</v>
      </c>
      <c r="J39" s="3">
        <v>0.19</v>
      </c>
      <c r="L39" s="3">
        <v>96.23</v>
      </c>
      <c r="M39" s="3">
        <v>46.5</v>
      </c>
      <c r="N39" s="3">
        <v>540</v>
      </c>
      <c r="O39" s="3" t="s">
        <v>67</v>
      </c>
      <c r="R39" s="3">
        <f t="shared" si="9"/>
        <v>58.325</v>
      </c>
      <c r="S39" s="3">
        <f t="shared" si="10"/>
        <v>4872959677419355</v>
      </c>
      <c r="T39" s="3">
        <f t="shared" si="11"/>
        <v>515.1120166405237</v>
      </c>
      <c r="V39" s="3">
        <f t="shared" si="4"/>
        <v>494</v>
      </c>
      <c r="W39" s="3">
        <f t="shared" si="5"/>
        <v>289</v>
      </c>
    </row>
    <row r="40" spans="3:24" s="3" customFormat="1" ht="12.75">
      <c r="C40" s="3">
        <v>3852</v>
      </c>
      <c r="E40" s="1" t="s">
        <v>147</v>
      </c>
      <c r="F40" s="1"/>
      <c r="G40" s="7"/>
      <c r="H40" s="3">
        <v>14.498</v>
      </c>
      <c r="I40" s="3">
        <f t="shared" si="0"/>
        <v>1.161308095416216</v>
      </c>
      <c r="J40" s="3">
        <v>0.02</v>
      </c>
      <c r="L40" s="3" t="s">
        <v>143</v>
      </c>
      <c r="M40" s="3">
        <v>54</v>
      </c>
      <c r="O40" s="3" t="s">
        <v>141</v>
      </c>
      <c r="R40" s="3">
        <f t="shared" si="9"/>
        <v>7.249</v>
      </c>
      <c r="S40" s="3">
        <f t="shared" si="10"/>
        <v>521525277777777.75</v>
      </c>
      <c r="T40" s="3">
        <f t="shared" si="11"/>
        <v>55.12952196382429</v>
      </c>
      <c r="V40" s="3">
        <f t="shared" si="4"/>
        <v>307</v>
      </c>
      <c r="W40" s="3">
        <f t="shared" si="5"/>
        <v>332</v>
      </c>
      <c r="X40" s="3" t="s">
        <v>144</v>
      </c>
    </row>
    <row r="41" spans="1:23" s="3" customFormat="1" ht="12.75">
      <c r="A41" s="3">
        <v>0</v>
      </c>
      <c r="C41" s="3">
        <v>4295</v>
      </c>
      <c r="E41" s="8" t="s">
        <v>87</v>
      </c>
      <c r="F41" s="1" t="s">
        <v>88</v>
      </c>
      <c r="G41" s="7"/>
      <c r="H41" s="3">
        <v>27.16</v>
      </c>
      <c r="I41" s="3">
        <f t="shared" si="0"/>
        <v>1.433929765608464</v>
      </c>
      <c r="J41" s="3">
        <v>0.79</v>
      </c>
      <c r="L41" s="3">
        <v>60.3</v>
      </c>
      <c r="M41" s="3">
        <v>7.75</v>
      </c>
      <c r="N41" s="3">
        <v>79</v>
      </c>
      <c r="O41" s="3" t="s">
        <v>58</v>
      </c>
      <c r="R41" s="3">
        <f t="shared" si="9"/>
        <v>13.58</v>
      </c>
      <c r="S41" s="3">
        <f t="shared" si="10"/>
        <v>6807522580645161</v>
      </c>
      <c r="T41" s="3">
        <f t="shared" si="11"/>
        <v>719.6112664529769</v>
      </c>
      <c r="V41" s="3">
        <f t="shared" si="4"/>
        <v>363</v>
      </c>
      <c r="W41" s="3">
        <f t="shared" si="5"/>
        <v>139</v>
      </c>
    </row>
    <row r="42" spans="1:23" s="3" customFormat="1" ht="12.75">
      <c r="A42" s="3">
        <v>73</v>
      </c>
      <c r="B42" s="3">
        <v>14</v>
      </c>
      <c r="C42" s="3">
        <v>4689</v>
      </c>
      <c r="E42" s="1" t="s">
        <v>29</v>
      </c>
      <c r="F42" s="1"/>
      <c r="G42" s="7"/>
      <c r="H42" s="3">
        <v>71.9</v>
      </c>
      <c r="I42" s="3">
        <f t="shared" si="0"/>
        <v>1.8567288903828827</v>
      </c>
      <c r="J42" s="3">
        <v>0.254</v>
      </c>
      <c r="L42" s="3">
        <v>180</v>
      </c>
      <c r="M42" s="3">
        <v>26.8</v>
      </c>
      <c r="N42" s="3">
        <v>250</v>
      </c>
      <c r="O42" s="3" t="s">
        <v>58</v>
      </c>
      <c r="R42" s="3">
        <f t="shared" si="9"/>
        <v>35.95</v>
      </c>
      <c r="S42" s="3">
        <f t="shared" si="10"/>
        <v>5211408582089553</v>
      </c>
      <c r="T42" s="3">
        <f t="shared" si="11"/>
        <v>550.8888564576695</v>
      </c>
      <c r="V42" s="3">
        <f t="shared" si="4"/>
        <v>450</v>
      </c>
      <c r="W42" s="3">
        <f t="shared" si="5"/>
        <v>273</v>
      </c>
    </row>
    <row r="43" spans="1:23" s="3" customFormat="1" ht="12.75">
      <c r="A43" s="3">
        <v>76</v>
      </c>
      <c r="B43" s="3">
        <v>15</v>
      </c>
      <c r="C43" s="3">
        <v>5054</v>
      </c>
      <c r="E43" s="8" t="s">
        <v>49</v>
      </c>
      <c r="F43" s="1" t="s">
        <v>7</v>
      </c>
      <c r="G43" s="7"/>
      <c r="H43" s="3">
        <v>20.6</v>
      </c>
      <c r="I43" s="3">
        <f t="shared" si="0"/>
        <v>1.3138672203691535</v>
      </c>
      <c r="J43" s="3">
        <v>0.502</v>
      </c>
      <c r="L43" s="3">
        <v>101.3</v>
      </c>
      <c r="M43" s="3">
        <v>142</v>
      </c>
      <c r="N43" s="3">
        <v>82.8</v>
      </c>
      <c r="O43" s="3" t="s">
        <v>81</v>
      </c>
      <c r="R43" s="3">
        <f t="shared" si="9"/>
        <v>10.3</v>
      </c>
      <c r="S43" s="3">
        <f t="shared" si="10"/>
        <v>281799295774647.9</v>
      </c>
      <c r="T43" s="3">
        <f t="shared" si="11"/>
        <v>29.788509067087514</v>
      </c>
      <c r="V43" s="3">
        <f t="shared" si="4"/>
        <v>339</v>
      </c>
      <c r="W43" s="3">
        <f t="shared" si="5"/>
        <v>211</v>
      </c>
    </row>
    <row r="44" spans="3:23" s="3" customFormat="1" ht="12.75">
      <c r="C44" s="3">
        <v>5056</v>
      </c>
      <c r="E44" s="1" t="s">
        <v>89</v>
      </c>
      <c r="F44" s="1" t="s">
        <v>90</v>
      </c>
      <c r="G44" s="7"/>
      <c r="H44" s="3">
        <v>4.01416</v>
      </c>
      <c r="I44" s="3">
        <f t="shared" si="0"/>
        <v>0.6035946789965705</v>
      </c>
      <c r="J44" s="3">
        <v>0.1</v>
      </c>
      <c r="K44" s="2"/>
      <c r="L44" s="3">
        <v>328</v>
      </c>
      <c r="M44" s="3">
        <v>126.1</v>
      </c>
      <c r="N44" s="3">
        <v>260</v>
      </c>
      <c r="O44" s="3" t="s">
        <v>74</v>
      </c>
      <c r="R44" s="3">
        <f t="shared" si="9"/>
        <v>2.00708</v>
      </c>
      <c r="S44" s="3">
        <f t="shared" si="10"/>
        <v>61835890563045.21</v>
      </c>
      <c r="T44" s="3">
        <f t="shared" si="11"/>
        <v>6.536563484465667</v>
      </c>
      <c r="V44" s="3">
        <f t="shared" si="4"/>
        <v>192</v>
      </c>
      <c r="W44" s="3">
        <f t="shared" si="5"/>
        <v>312</v>
      </c>
    </row>
    <row r="45" spans="1:23" s="3" customFormat="1" ht="12.75">
      <c r="A45" s="3">
        <v>80</v>
      </c>
      <c r="B45" s="3">
        <v>16</v>
      </c>
      <c r="C45" s="3">
        <v>5291</v>
      </c>
      <c r="E45" s="1" t="s">
        <v>13</v>
      </c>
      <c r="F45" s="1" t="s">
        <v>92</v>
      </c>
      <c r="G45" s="7"/>
      <c r="H45" s="3">
        <v>51.38</v>
      </c>
      <c r="I45" s="3">
        <f t="shared" si="0"/>
        <v>1.7107940999303275</v>
      </c>
      <c r="J45" s="3">
        <v>0.42</v>
      </c>
      <c r="L45" s="3">
        <v>18</v>
      </c>
      <c r="M45" s="3">
        <v>48</v>
      </c>
      <c r="N45" s="3">
        <v>303</v>
      </c>
      <c r="O45" s="3" t="s">
        <v>58</v>
      </c>
      <c r="R45" s="3">
        <f t="shared" si="9"/>
        <v>25.69</v>
      </c>
      <c r="S45" s="3">
        <f t="shared" si="10"/>
        <v>2079284375000000</v>
      </c>
      <c r="T45" s="3">
        <f t="shared" si="11"/>
        <v>219.79750264270612</v>
      </c>
      <c r="V45" s="3">
        <f t="shared" si="4"/>
        <v>420</v>
      </c>
      <c r="W45" s="3">
        <f t="shared" si="5"/>
        <v>232</v>
      </c>
    </row>
    <row r="46" spans="1:24" s="3" customFormat="1" ht="12.75">
      <c r="A46" s="3">
        <v>79</v>
      </c>
      <c r="C46" s="3">
        <v>5325</v>
      </c>
      <c r="E46" s="1" t="s">
        <v>91</v>
      </c>
      <c r="F46" s="1"/>
      <c r="G46" s="7"/>
      <c r="H46" s="3">
        <v>489.14</v>
      </c>
      <c r="I46" s="3">
        <f t="shared" si="0"/>
        <v>2.6894331792166164</v>
      </c>
      <c r="J46" s="3">
        <v>0.177</v>
      </c>
      <c r="L46" s="3">
        <v>322.3</v>
      </c>
      <c r="M46" s="3">
        <v>8.46</v>
      </c>
      <c r="N46" s="3">
        <v>37</v>
      </c>
      <c r="O46" s="3" t="s">
        <v>68</v>
      </c>
      <c r="R46" s="3">
        <f t="shared" si="9"/>
        <v>244.57</v>
      </c>
      <c r="S46" s="3">
        <f t="shared" si="10"/>
        <v>1.1231140070921984E+17</v>
      </c>
      <c r="T46" s="3">
        <f t="shared" si="11"/>
        <v>11872.241089769539</v>
      </c>
      <c r="V46" s="3">
        <f t="shared" si="4"/>
        <v>622</v>
      </c>
      <c r="W46" s="3">
        <f t="shared" si="5"/>
        <v>293</v>
      </c>
      <c r="X46" s="3" t="s">
        <v>6</v>
      </c>
    </row>
    <row r="47" spans="1:25" s="3" customFormat="1" ht="12.75">
      <c r="A47" s="3">
        <v>82</v>
      </c>
      <c r="C47" s="3" t="s">
        <v>119</v>
      </c>
      <c r="E47" s="1" t="s">
        <v>14</v>
      </c>
      <c r="F47" s="1" t="s">
        <v>115</v>
      </c>
      <c r="G47" s="7"/>
      <c r="H47" s="3">
        <v>81.18</v>
      </c>
      <c r="I47" s="3">
        <f aca="true" t="shared" si="12" ref="I47:I76">LOG(H47)</f>
        <v>1.9094490469812666</v>
      </c>
      <c r="J47" s="3">
        <v>0.52865</v>
      </c>
      <c r="L47" s="3">
        <v>52.01</v>
      </c>
      <c r="N47" s="3">
        <v>4.366</v>
      </c>
      <c r="O47" s="3" t="s">
        <v>68</v>
      </c>
      <c r="R47" s="3">
        <f aca="true" t="shared" si="13" ref="R47:R76">H47/2</f>
        <v>40.59</v>
      </c>
      <c r="S47"/>
      <c r="T47"/>
      <c r="V47" s="3">
        <f aca="true" t="shared" si="14" ref="V47:V76">INT(I47*206+68+0.45)</f>
        <v>461</v>
      </c>
      <c r="W47" s="3">
        <f aca="true" t="shared" si="15" ref="W47:W76">INT(337-50*J47/0.2+0.45)</f>
        <v>205</v>
      </c>
      <c r="Y47" s="13"/>
    </row>
    <row r="48" spans="3:23" s="10" customFormat="1" ht="12.75">
      <c r="C48" s="10">
        <v>5586</v>
      </c>
      <c r="E48" s="15" t="s">
        <v>93</v>
      </c>
      <c r="F48" s="15"/>
      <c r="H48" s="10">
        <v>2.3277</v>
      </c>
      <c r="I48" s="10">
        <f t="shared" si="12"/>
        <v>0.3669270065877479</v>
      </c>
      <c r="J48" s="10">
        <v>0.054</v>
      </c>
      <c r="L48" s="10">
        <v>29.2</v>
      </c>
      <c r="M48" s="10">
        <v>76.5</v>
      </c>
      <c r="N48" s="10">
        <v>300</v>
      </c>
      <c r="O48" s="10" t="s">
        <v>58</v>
      </c>
      <c r="Q48" s="10" t="s">
        <v>84</v>
      </c>
      <c r="R48" s="10">
        <f t="shared" si="13"/>
        <v>1.16385</v>
      </c>
      <c r="S48" s="10">
        <f>R48*7770000000000000/(2*M48)</f>
        <v>59105323529411.766</v>
      </c>
      <c r="T48" s="10">
        <f>S48/(9460000000000)</f>
        <v>6.24792003482154</v>
      </c>
      <c r="V48" s="10">
        <f t="shared" si="14"/>
        <v>144</v>
      </c>
      <c r="W48" s="10">
        <f t="shared" si="15"/>
        <v>323</v>
      </c>
    </row>
    <row r="49" spans="3:23" s="3" customFormat="1" ht="12.75">
      <c r="C49" s="3">
        <v>5793</v>
      </c>
      <c r="E49" s="1" t="s">
        <v>94</v>
      </c>
      <c r="F49" s="1"/>
      <c r="G49" s="7"/>
      <c r="H49" s="3">
        <v>17.355</v>
      </c>
      <c r="I49" s="3">
        <f t="shared" si="12"/>
        <v>1.2394246180074309</v>
      </c>
      <c r="J49" s="3">
        <v>0.277</v>
      </c>
      <c r="L49" s="3">
        <v>303.68</v>
      </c>
      <c r="M49" s="3">
        <v>32.97</v>
      </c>
      <c r="N49" s="3">
        <v>75</v>
      </c>
      <c r="O49" s="3" t="s">
        <v>58</v>
      </c>
      <c r="R49" s="3">
        <f t="shared" si="13"/>
        <v>8.6775</v>
      </c>
      <c r="S49" s="3">
        <f>R49*7770000000000000/(2*M49)</f>
        <v>1022507961783439.5</v>
      </c>
      <c r="T49" s="3">
        <f>S49/(9460000000000)</f>
        <v>108.08752238725576</v>
      </c>
      <c r="V49" s="3">
        <f t="shared" si="14"/>
        <v>323</v>
      </c>
      <c r="W49" s="3">
        <f t="shared" si="15"/>
        <v>268</v>
      </c>
    </row>
    <row r="50" spans="1:23" s="3" customFormat="1" ht="12.75">
      <c r="A50" s="3">
        <v>90</v>
      </c>
      <c r="C50" s="3">
        <v>5986</v>
      </c>
      <c r="E50" s="1" t="s">
        <v>32</v>
      </c>
      <c r="F50" s="1"/>
      <c r="G50" s="7"/>
      <c r="H50" s="3">
        <v>3.0708</v>
      </c>
      <c r="I50" s="3">
        <f t="shared" si="12"/>
        <v>0.4872515319348103</v>
      </c>
      <c r="J50" s="3">
        <v>0.014</v>
      </c>
      <c r="L50" s="3">
        <v>126.1</v>
      </c>
      <c r="M50" s="3">
        <v>23.47</v>
      </c>
      <c r="N50" s="3">
        <v>68.6</v>
      </c>
      <c r="O50" s="3" t="s">
        <v>62</v>
      </c>
      <c r="Q50" s="3" t="s">
        <v>95</v>
      </c>
      <c r="R50" s="3">
        <f t="shared" si="13"/>
        <v>1.5354</v>
      </c>
      <c r="S50" s="3">
        <f>R50*7770000000000000/(2*M50)</f>
        <v>254155475074563.28</v>
      </c>
      <c r="T50" s="3">
        <f>S50/(9460000000000)</f>
        <v>26.866329289065884</v>
      </c>
      <c r="V50" s="3">
        <f t="shared" si="14"/>
        <v>168</v>
      </c>
      <c r="W50" s="3">
        <f t="shared" si="15"/>
        <v>333</v>
      </c>
    </row>
    <row r="51" spans="1:24" s="3" customFormat="1" ht="12.75">
      <c r="A51" s="3">
        <v>0</v>
      </c>
      <c r="C51" s="3">
        <v>6134</v>
      </c>
      <c r="E51" s="1" t="s">
        <v>96</v>
      </c>
      <c r="F51" s="1" t="s">
        <v>97</v>
      </c>
      <c r="G51" s="7">
        <v>5.8</v>
      </c>
      <c r="H51" s="3">
        <f>G51*365.25</f>
        <v>2118.45</v>
      </c>
      <c r="I51" s="3">
        <f t="shared" si="12"/>
        <v>3.3260182181692715</v>
      </c>
      <c r="J51" s="3">
        <v>0.2</v>
      </c>
      <c r="L51" s="3">
        <v>289</v>
      </c>
      <c r="M51" s="3">
        <v>2.12</v>
      </c>
      <c r="N51" s="3">
        <v>600</v>
      </c>
      <c r="O51" s="3" t="s">
        <v>98</v>
      </c>
      <c r="R51" s="3">
        <f t="shared" si="13"/>
        <v>1059.225</v>
      </c>
      <c r="S51" s="3">
        <f>R51*7770000000000000/(2*M51)</f>
        <v>1.9410797759433958E+18</v>
      </c>
      <c r="T51" s="3">
        <f>S51/(9460000000000)</f>
        <v>205188.1369919023</v>
      </c>
      <c r="V51" s="3">
        <f t="shared" si="14"/>
        <v>753</v>
      </c>
      <c r="W51" s="3">
        <f t="shared" si="15"/>
        <v>287</v>
      </c>
      <c r="X51" s="3" t="s">
        <v>6</v>
      </c>
    </row>
    <row r="52" spans="1:24" s="3" customFormat="1" ht="12.75">
      <c r="A52" s="3">
        <v>92</v>
      </c>
      <c r="C52" s="3">
        <v>6148</v>
      </c>
      <c r="E52" s="1" t="s">
        <v>19</v>
      </c>
      <c r="F52" s="1"/>
      <c r="G52" s="7"/>
      <c r="H52" s="3">
        <v>410.575</v>
      </c>
      <c r="I52" s="3">
        <f t="shared" si="12"/>
        <v>2.613392501555288</v>
      </c>
      <c r="J52" s="3">
        <v>0.55</v>
      </c>
      <c r="L52" s="3">
        <v>24.6</v>
      </c>
      <c r="M52" s="3">
        <v>12.782</v>
      </c>
      <c r="N52" s="3">
        <v>148</v>
      </c>
      <c r="O52" s="3" t="s">
        <v>113</v>
      </c>
      <c r="Q52" s="3" t="s">
        <v>120</v>
      </c>
      <c r="R52" s="3">
        <f t="shared" si="13"/>
        <v>205.2875</v>
      </c>
      <c r="S52" s="3">
        <f>R52*7770000000000000/(2*M52)</f>
        <v>62395707831325304</v>
      </c>
      <c r="T52" s="3">
        <f>S52/(9460000000000)</f>
        <v>6595.740785552358</v>
      </c>
      <c r="U52" s="3" t="s">
        <v>6</v>
      </c>
      <c r="V52" s="3">
        <f t="shared" si="14"/>
        <v>606</v>
      </c>
      <c r="W52" s="3">
        <f t="shared" si="15"/>
        <v>199</v>
      </c>
      <c r="X52" s="3" t="s">
        <v>6</v>
      </c>
    </row>
    <row r="53" spans="3:23" s="3" customFormat="1" ht="12.75">
      <c r="C53" s="3">
        <v>6324</v>
      </c>
      <c r="E53" s="1" t="s">
        <v>99</v>
      </c>
      <c r="F53" s="1" t="s">
        <v>100</v>
      </c>
      <c r="G53" s="7"/>
      <c r="H53" s="3">
        <v>4.0126</v>
      </c>
      <c r="I53" s="3">
        <f t="shared" si="12"/>
        <v>0.6034258688165478</v>
      </c>
      <c r="J53" s="3">
        <v>0.07</v>
      </c>
      <c r="K53" s="2"/>
      <c r="L53" s="3">
        <v>191.65</v>
      </c>
      <c r="M53" s="3">
        <v>56.24</v>
      </c>
      <c r="N53" s="3">
        <v>112</v>
      </c>
      <c r="O53" s="3" t="s">
        <v>58</v>
      </c>
      <c r="R53" s="3">
        <f t="shared" si="13"/>
        <v>2.0063</v>
      </c>
      <c r="S53" s="3">
        <f aca="true" t="shared" si="16" ref="S53:S70">R53*7770000000000000/(2*M53)</f>
        <v>138593092105263.16</v>
      </c>
      <c r="T53" s="3">
        <f aca="true" t="shared" si="17" ref="T53:T70">S53/(9460000000000)</f>
        <v>14.650432569266718</v>
      </c>
      <c r="V53" s="3">
        <f t="shared" si="14"/>
        <v>192</v>
      </c>
      <c r="W53" s="3">
        <f t="shared" si="15"/>
        <v>319</v>
      </c>
    </row>
    <row r="54" spans="3:23" s="10" customFormat="1" ht="12.75">
      <c r="C54" s="10">
        <v>6431</v>
      </c>
      <c r="E54" s="10" t="s">
        <v>165</v>
      </c>
      <c r="F54" s="15"/>
      <c r="H54" s="10">
        <v>2.05102</v>
      </c>
      <c r="I54" s="10">
        <f t="shared" si="12"/>
        <v>0.3119698953012228</v>
      </c>
      <c r="J54" s="10">
        <v>0.053</v>
      </c>
      <c r="L54" s="10">
        <v>66.15</v>
      </c>
      <c r="M54" s="10">
        <v>99.5</v>
      </c>
      <c r="N54" s="10">
        <v>376</v>
      </c>
      <c r="O54" s="10" t="s">
        <v>67</v>
      </c>
      <c r="Q54" s="10" t="s">
        <v>159</v>
      </c>
      <c r="R54" s="10">
        <f t="shared" si="13"/>
        <v>1.02551</v>
      </c>
      <c r="S54" s="10">
        <f t="shared" si="16"/>
        <v>40041269849246.23</v>
      </c>
      <c r="T54" s="10">
        <f t="shared" si="17"/>
        <v>4.232692373070425</v>
      </c>
      <c r="V54" s="10">
        <f t="shared" si="14"/>
        <v>132</v>
      </c>
      <c r="W54" s="10">
        <f t="shared" si="15"/>
        <v>324</v>
      </c>
    </row>
    <row r="55" spans="3:23" s="3" customFormat="1" ht="12.75">
      <c r="C55" s="3">
        <v>6596</v>
      </c>
      <c r="E55" s="1" t="s">
        <v>101</v>
      </c>
      <c r="F55" s="1"/>
      <c r="G55" s="7"/>
      <c r="H55" s="3">
        <v>5.27968</v>
      </c>
      <c r="I55" s="3">
        <f t="shared" si="12"/>
        <v>0.7226076008584865</v>
      </c>
      <c r="J55" s="3">
        <v>0.011</v>
      </c>
      <c r="L55" s="3">
        <v>333.76</v>
      </c>
      <c r="M55" s="3">
        <v>36.26</v>
      </c>
      <c r="O55" s="3" t="s">
        <v>102</v>
      </c>
      <c r="Q55" s="3" t="s">
        <v>103</v>
      </c>
      <c r="R55" s="3">
        <f t="shared" si="13"/>
        <v>2.63984</v>
      </c>
      <c r="S55" s="3">
        <f t="shared" si="16"/>
        <v>282840000000000</v>
      </c>
      <c r="T55" s="3">
        <f t="shared" si="17"/>
        <v>29.898520084566595</v>
      </c>
      <c r="V55" s="3">
        <f t="shared" si="14"/>
        <v>217</v>
      </c>
      <c r="W55" s="3">
        <f t="shared" si="15"/>
        <v>334</v>
      </c>
    </row>
    <row r="56" spans="2:23" s="13" customFormat="1" ht="12.75">
      <c r="B56" s="13">
        <v>17</v>
      </c>
      <c r="C56" s="13">
        <v>6616</v>
      </c>
      <c r="E56" s="13" t="s">
        <v>167</v>
      </c>
      <c r="F56" s="14"/>
      <c r="H56" s="13">
        <v>7.01185</v>
      </c>
      <c r="I56" s="13">
        <f t="shared" si="12"/>
        <v>0.8458326169384324</v>
      </c>
      <c r="J56" s="13">
        <v>0.4</v>
      </c>
      <c r="K56" s="13" t="s">
        <v>6</v>
      </c>
      <c r="L56" s="13">
        <v>93.65</v>
      </c>
      <c r="M56" s="13">
        <v>15.2</v>
      </c>
      <c r="O56" s="13" t="s">
        <v>62</v>
      </c>
      <c r="Q56" s="13" t="s">
        <v>156</v>
      </c>
      <c r="R56" s="13">
        <f t="shared" si="13"/>
        <v>3.505925</v>
      </c>
      <c r="S56" s="13">
        <f t="shared" si="16"/>
        <v>896086751644736.9</v>
      </c>
      <c r="T56" s="13">
        <f t="shared" si="17"/>
        <v>94.72375810198064</v>
      </c>
      <c r="V56" s="13">
        <f t="shared" si="14"/>
        <v>242</v>
      </c>
      <c r="W56" s="13">
        <f t="shared" si="15"/>
        <v>237</v>
      </c>
    </row>
    <row r="57" spans="2:23" s="13" customFormat="1" ht="12.75">
      <c r="B57" s="13">
        <v>18</v>
      </c>
      <c r="C57" s="13">
        <v>6661</v>
      </c>
      <c r="E57" s="13" t="s">
        <v>168</v>
      </c>
      <c r="F57" s="14"/>
      <c r="H57" s="13">
        <v>17.1207</v>
      </c>
      <c r="I57" s="13">
        <f t="shared" si="12"/>
        <v>1.2335215173459488</v>
      </c>
      <c r="J57" s="13">
        <v>0.1</v>
      </c>
      <c r="K57" s="13" t="s">
        <v>6</v>
      </c>
      <c r="L57" s="13">
        <v>209.2</v>
      </c>
      <c r="M57" s="13">
        <v>8.5</v>
      </c>
      <c r="N57" s="13">
        <v>2860</v>
      </c>
      <c r="O57" s="13" t="s">
        <v>68</v>
      </c>
      <c r="Q57" s="13" t="s">
        <v>156</v>
      </c>
      <c r="R57" s="13">
        <f t="shared" si="13"/>
        <v>8.56035</v>
      </c>
      <c r="S57" s="13">
        <f t="shared" si="16"/>
        <v>3912583500000000</v>
      </c>
      <c r="T57" s="13">
        <f t="shared" si="17"/>
        <v>413.5923361522199</v>
      </c>
      <c r="V57" s="13">
        <f t="shared" si="14"/>
        <v>322</v>
      </c>
      <c r="W57" s="13">
        <f t="shared" si="15"/>
        <v>312</v>
      </c>
    </row>
    <row r="58" spans="1:23" s="13" customFormat="1" ht="12.75">
      <c r="A58" s="13">
        <v>103</v>
      </c>
      <c r="B58" s="13">
        <v>19</v>
      </c>
      <c r="C58" s="13">
        <v>6742</v>
      </c>
      <c r="E58" s="13" t="s">
        <v>169</v>
      </c>
      <c r="F58" s="14"/>
      <c r="H58" s="13">
        <v>7.59532</v>
      </c>
      <c r="I58" s="13">
        <f t="shared" si="12"/>
        <v>0.8805460759350253</v>
      </c>
      <c r="J58" s="13">
        <v>0.32</v>
      </c>
      <c r="K58" s="13" t="s">
        <v>6</v>
      </c>
      <c r="L58" s="13">
        <v>70</v>
      </c>
      <c r="M58" s="13">
        <v>19.5</v>
      </c>
      <c r="N58" s="13">
        <v>2000</v>
      </c>
      <c r="O58" s="13" t="s">
        <v>102</v>
      </c>
      <c r="Q58" s="13" t="s">
        <v>156</v>
      </c>
      <c r="R58" s="13">
        <f t="shared" si="13"/>
        <v>3.79766</v>
      </c>
      <c r="S58" s="13">
        <f t="shared" si="16"/>
        <v>756610723076923.1</v>
      </c>
      <c r="T58" s="13">
        <f t="shared" si="17"/>
        <v>79.97999186859653</v>
      </c>
      <c r="V58" s="13">
        <f t="shared" si="14"/>
        <v>249</v>
      </c>
      <c r="W58" s="13">
        <f t="shared" si="15"/>
        <v>257</v>
      </c>
    </row>
    <row r="59" spans="1:23" s="10" customFormat="1" ht="12.75">
      <c r="A59" s="10">
        <v>104</v>
      </c>
      <c r="B59" s="10">
        <v>20</v>
      </c>
      <c r="C59" s="10">
        <v>6812</v>
      </c>
      <c r="E59" s="15" t="s">
        <v>38</v>
      </c>
      <c r="F59" s="15" t="s">
        <v>132</v>
      </c>
      <c r="H59" s="10">
        <v>180.2</v>
      </c>
      <c r="I59" s="10">
        <f t="shared" si="12"/>
        <v>2.255754786643044</v>
      </c>
      <c r="J59" s="10">
        <v>0.441</v>
      </c>
      <c r="L59" s="10">
        <v>74.72</v>
      </c>
      <c r="M59" s="10">
        <v>64.5</v>
      </c>
      <c r="N59" s="10">
        <v>3912</v>
      </c>
      <c r="O59" s="10" t="s">
        <v>72</v>
      </c>
      <c r="Q59" s="10" t="s">
        <v>155</v>
      </c>
      <c r="R59" s="10">
        <f t="shared" si="13"/>
        <v>90.1</v>
      </c>
      <c r="S59" s="10">
        <f t="shared" si="16"/>
        <v>5426953488372093</v>
      </c>
      <c r="T59" s="10">
        <f t="shared" si="17"/>
        <v>573.6737302718915</v>
      </c>
      <c r="V59" s="10">
        <f t="shared" si="14"/>
        <v>533</v>
      </c>
      <c r="W59" s="10">
        <f t="shared" si="15"/>
        <v>227</v>
      </c>
    </row>
    <row r="60" spans="1:25" s="13" customFormat="1" ht="12.75">
      <c r="A60" s="13">
        <v>105</v>
      </c>
      <c r="C60" s="13">
        <v>6863</v>
      </c>
      <c r="E60" s="13" t="s">
        <v>170</v>
      </c>
      <c r="F60" s="14"/>
      <c r="H60" s="13">
        <v>5.77336</v>
      </c>
      <c r="I60" s="13">
        <f t="shared" si="12"/>
        <v>0.7614286389361639</v>
      </c>
      <c r="J60" s="13">
        <v>0.16</v>
      </c>
      <c r="K60" s="13" t="s">
        <v>6</v>
      </c>
      <c r="L60" s="13">
        <v>32</v>
      </c>
      <c r="M60" s="13">
        <v>19</v>
      </c>
      <c r="N60" s="13">
        <v>1530</v>
      </c>
      <c r="O60" s="13" t="s">
        <v>68</v>
      </c>
      <c r="Q60" s="13" t="s">
        <v>156</v>
      </c>
      <c r="R60" s="13">
        <f t="shared" si="13"/>
        <v>2.88668</v>
      </c>
      <c r="S60" s="13">
        <f t="shared" si="16"/>
        <v>590250094736842.1</v>
      </c>
      <c r="T60" s="13">
        <f t="shared" si="17"/>
        <v>62.39430176922221</v>
      </c>
      <c r="V60" s="13">
        <f t="shared" si="14"/>
        <v>225</v>
      </c>
      <c r="W60" s="13">
        <f t="shared" si="15"/>
        <v>297</v>
      </c>
      <c r="Y60" s="13" t="s">
        <v>105</v>
      </c>
    </row>
    <row r="61" spans="1:23" s="3" customFormat="1" ht="12.75">
      <c r="A61" s="3">
        <v>106</v>
      </c>
      <c r="B61" s="3">
        <v>21</v>
      </c>
      <c r="C61" s="3">
        <v>6927</v>
      </c>
      <c r="E61" s="1" t="s">
        <v>39</v>
      </c>
      <c r="F61" s="1"/>
      <c r="G61" s="7"/>
      <c r="H61" s="3">
        <v>281.8</v>
      </c>
      <c r="I61" s="3">
        <f t="shared" si="12"/>
        <v>2.4499409887733377</v>
      </c>
      <c r="J61" s="3">
        <v>0.423</v>
      </c>
      <c r="L61" s="3">
        <v>119</v>
      </c>
      <c r="M61" s="3">
        <v>17.95</v>
      </c>
      <c r="N61" s="3">
        <v>26.3</v>
      </c>
      <c r="O61" s="3" t="s">
        <v>62</v>
      </c>
      <c r="Q61" s="3" t="s">
        <v>106</v>
      </c>
      <c r="R61" s="3">
        <f t="shared" si="13"/>
        <v>140.9</v>
      </c>
      <c r="S61" s="3">
        <f t="shared" si="16"/>
        <v>30495626740947076</v>
      </c>
      <c r="T61" s="3">
        <f t="shared" si="17"/>
        <v>3223.639190374955</v>
      </c>
      <c r="V61" s="3">
        <f t="shared" si="14"/>
        <v>573</v>
      </c>
      <c r="W61" s="3">
        <f t="shared" si="15"/>
        <v>231</v>
      </c>
    </row>
    <row r="62" spans="3:23" s="3" customFormat="1" ht="12.75">
      <c r="C62" s="3">
        <v>7056</v>
      </c>
      <c r="E62" s="1" t="s">
        <v>150</v>
      </c>
      <c r="F62" s="1"/>
      <c r="G62" s="7"/>
      <c r="H62" s="3">
        <v>4.29991</v>
      </c>
      <c r="I62" s="3">
        <f t="shared" si="12"/>
        <v>0.6334593655999535</v>
      </c>
      <c r="J62" s="3">
        <v>0</v>
      </c>
      <c r="L62" s="3" t="s">
        <v>6</v>
      </c>
      <c r="M62" s="3">
        <v>51.24</v>
      </c>
      <c r="O62" s="3" t="s">
        <v>61</v>
      </c>
      <c r="Q62" s="3" t="s">
        <v>162</v>
      </c>
      <c r="R62" s="3">
        <f t="shared" si="13"/>
        <v>2.149955</v>
      </c>
      <c r="S62" s="3">
        <f t="shared" si="16"/>
        <v>163008883196721.28</v>
      </c>
      <c r="T62" s="3">
        <f t="shared" si="17"/>
        <v>17.231383001767576</v>
      </c>
      <c r="V62" s="3">
        <f t="shared" si="14"/>
        <v>198</v>
      </c>
      <c r="W62" s="3">
        <f t="shared" si="15"/>
        <v>337</v>
      </c>
    </row>
    <row r="63" spans="1:23" s="10" customFormat="1" ht="12.75">
      <c r="A63" s="10">
        <v>110</v>
      </c>
      <c r="B63" s="10">
        <v>22</v>
      </c>
      <c r="C63" s="10">
        <v>7106</v>
      </c>
      <c r="E63" s="15" t="s">
        <v>18</v>
      </c>
      <c r="F63" s="15"/>
      <c r="H63" s="10">
        <v>12.91</v>
      </c>
      <c r="I63" s="10">
        <f t="shared" si="12"/>
        <v>1.1109262422664203</v>
      </c>
      <c r="J63" s="10">
        <v>0.07</v>
      </c>
      <c r="L63" s="10">
        <v>263.4</v>
      </c>
      <c r="M63" s="10">
        <v>181.05</v>
      </c>
      <c r="N63" s="10">
        <v>900</v>
      </c>
      <c r="O63" s="10" t="s">
        <v>107</v>
      </c>
      <c r="Q63" s="10" t="s">
        <v>159</v>
      </c>
      <c r="R63" s="10">
        <f t="shared" si="13"/>
        <v>6.455</v>
      </c>
      <c r="S63" s="10">
        <f t="shared" si="16"/>
        <v>138512427506213.75</v>
      </c>
      <c r="T63" s="10">
        <f t="shared" si="17"/>
        <v>14.641905656047966</v>
      </c>
      <c r="U63" s="10" t="s">
        <v>6</v>
      </c>
      <c r="V63" s="10">
        <f t="shared" si="14"/>
        <v>297</v>
      </c>
      <c r="W63" s="10">
        <f t="shared" si="15"/>
        <v>319</v>
      </c>
    </row>
    <row r="64" spans="3:23" s="13" customFormat="1" ht="12.75">
      <c r="C64" s="13">
        <v>7518</v>
      </c>
      <c r="E64" s="19" t="s">
        <v>171</v>
      </c>
      <c r="F64" s="18"/>
      <c r="G64" s="19"/>
      <c r="H64" s="13">
        <v>3.844</v>
      </c>
      <c r="I64" s="13">
        <f t="shared" si="12"/>
        <v>0.5847833789965078</v>
      </c>
      <c r="J64" s="13">
        <v>0.21</v>
      </c>
      <c r="K64" s="13" t="s">
        <v>6</v>
      </c>
      <c r="L64" s="20">
        <v>345.8</v>
      </c>
      <c r="M64" s="13">
        <v>25</v>
      </c>
      <c r="O64" s="13" t="s">
        <v>102</v>
      </c>
      <c r="Q64" s="13" t="s">
        <v>160</v>
      </c>
      <c r="R64" s="13">
        <f t="shared" si="13"/>
        <v>1.922</v>
      </c>
      <c r="S64" s="13">
        <f t="shared" si="16"/>
        <v>298678800000000</v>
      </c>
      <c r="T64" s="13">
        <f t="shared" si="17"/>
        <v>31.572811839323467</v>
      </c>
      <c r="V64" s="13">
        <f t="shared" si="14"/>
        <v>188</v>
      </c>
      <c r="W64" s="13">
        <f t="shared" si="15"/>
        <v>284</v>
      </c>
    </row>
    <row r="65" spans="1:25" s="13" customFormat="1" ht="12.75">
      <c r="A65" s="13">
        <v>118</v>
      </c>
      <c r="B65" s="13">
        <v>24</v>
      </c>
      <c r="C65" s="13">
        <v>7570</v>
      </c>
      <c r="E65" s="14" t="s">
        <v>31</v>
      </c>
      <c r="F65" s="14"/>
      <c r="H65" s="13">
        <v>7.176</v>
      </c>
      <c r="I65" s="13">
        <f t="shared" si="12"/>
        <v>0.8558824300360357</v>
      </c>
      <c r="J65" s="13">
        <v>0.489</v>
      </c>
      <c r="K65" s="13" t="s">
        <v>6</v>
      </c>
      <c r="L65" s="13">
        <v>68.91</v>
      </c>
      <c r="M65" s="13">
        <v>20.59</v>
      </c>
      <c r="N65" s="13">
        <v>1200</v>
      </c>
      <c r="O65" s="13" t="s">
        <v>68</v>
      </c>
      <c r="Q65" s="13" t="s">
        <v>156</v>
      </c>
      <c r="R65" s="13">
        <f t="shared" si="13"/>
        <v>3.588</v>
      </c>
      <c r="S65" s="13">
        <f t="shared" si="16"/>
        <v>676997571636716.9</v>
      </c>
      <c r="T65" s="13">
        <f t="shared" si="17"/>
        <v>71.56422533157684</v>
      </c>
      <c r="V65" s="13">
        <f t="shared" si="14"/>
        <v>244</v>
      </c>
      <c r="W65" s="13">
        <f t="shared" si="15"/>
        <v>215</v>
      </c>
      <c r="Y65" s="13" t="s">
        <v>6</v>
      </c>
    </row>
    <row r="66" spans="2:23" s="13" customFormat="1" ht="12.75">
      <c r="B66" s="13">
        <v>25</v>
      </c>
      <c r="C66" s="13">
        <v>7609</v>
      </c>
      <c r="E66" s="19" t="s">
        <v>172</v>
      </c>
      <c r="F66" s="18"/>
      <c r="G66" s="19"/>
      <c r="H66" s="13">
        <v>8.3832</v>
      </c>
      <c r="I66" s="13">
        <f t="shared" si="12"/>
        <v>0.9234098273492528</v>
      </c>
      <c r="J66" s="13">
        <v>0.35</v>
      </c>
      <c r="K66" s="13" t="s">
        <v>6</v>
      </c>
      <c r="L66" s="13">
        <v>69.9</v>
      </c>
      <c r="M66" s="13">
        <v>19</v>
      </c>
      <c r="O66" s="13" t="s">
        <v>68</v>
      </c>
      <c r="Q66" s="13" t="s">
        <v>156</v>
      </c>
      <c r="R66" s="13">
        <f t="shared" si="13"/>
        <v>4.1916</v>
      </c>
      <c r="S66" s="13">
        <f t="shared" si="16"/>
        <v>857071894736842.1</v>
      </c>
      <c r="T66" s="13">
        <f t="shared" si="17"/>
        <v>90.59956603983532</v>
      </c>
      <c r="V66" s="13">
        <f t="shared" si="14"/>
        <v>258</v>
      </c>
      <c r="W66" s="13">
        <f t="shared" si="15"/>
        <v>249</v>
      </c>
    </row>
    <row r="67" spans="2:23" s="3" customFormat="1" ht="12.75">
      <c r="B67" s="3">
        <v>26</v>
      </c>
      <c r="C67" s="3">
        <v>7710</v>
      </c>
      <c r="E67" s="1" t="s">
        <v>33</v>
      </c>
      <c r="F67" s="1"/>
      <c r="G67" s="7"/>
      <c r="H67" s="3">
        <v>17.117</v>
      </c>
      <c r="I67" s="3">
        <f t="shared" si="12"/>
        <v>1.2334276506674455</v>
      </c>
      <c r="J67" s="3">
        <v>0.685</v>
      </c>
      <c r="L67" s="3">
        <v>17.53</v>
      </c>
      <c r="M67" s="3">
        <v>44.69</v>
      </c>
      <c r="N67" s="3">
        <v>290</v>
      </c>
      <c r="O67" s="3" t="s">
        <v>58</v>
      </c>
      <c r="R67" s="3">
        <f t="shared" si="13"/>
        <v>8.5585</v>
      </c>
      <c r="S67" s="3">
        <f t="shared" si="16"/>
        <v>744009230252853</v>
      </c>
      <c r="T67" s="3">
        <f t="shared" si="17"/>
        <v>78.6479101747202</v>
      </c>
      <c r="U67" s="3" t="s">
        <v>6</v>
      </c>
      <c r="V67" s="3">
        <f t="shared" si="14"/>
        <v>322</v>
      </c>
      <c r="W67" s="3">
        <f t="shared" si="15"/>
        <v>166</v>
      </c>
    </row>
    <row r="68" spans="1:24" s="3" customFormat="1" ht="12.75">
      <c r="A68" s="3">
        <v>122</v>
      </c>
      <c r="C68" s="3">
        <v>7776</v>
      </c>
      <c r="E68" s="1" t="s">
        <v>108</v>
      </c>
      <c r="F68" s="1"/>
      <c r="G68" s="7"/>
      <c r="H68" s="3">
        <v>1375.3</v>
      </c>
      <c r="I68" s="3">
        <f t="shared" si="12"/>
        <v>3.1383974429905463</v>
      </c>
      <c r="J68" s="3">
        <v>0.44</v>
      </c>
      <c r="L68" s="3">
        <v>124</v>
      </c>
      <c r="M68" s="3">
        <v>22.2</v>
      </c>
      <c r="N68" s="3">
        <v>328</v>
      </c>
      <c r="O68" s="3" t="s">
        <v>109</v>
      </c>
      <c r="Q68" s="10" t="s">
        <v>116</v>
      </c>
      <c r="R68" s="3">
        <f t="shared" si="13"/>
        <v>687.65</v>
      </c>
      <c r="S68" s="3">
        <f t="shared" si="16"/>
        <v>1.2033875E+17</v>
      </c>
      <c r="T68" s="3">
        <f t="shared" si="17"/>
        <v>12720.798097251585</v>
      </c>
      <c r="V68" s="3">
        <f t="shared" si="14"/>
        <v>714</v>
      </c>
      <c r="W68" s="3">
        <f t="shared" si="15"/>
        <v>227</v>
      </c>
      <c r="X68" s="3" t="s">
        <v>6</v>
      </c>
    </row>
    <row r="69" spans="3:23" s="3" customFormat="1" ht="12.75">
      <c r="C69" s="3">
        <v>7790</v>
      </c>
      <c r="E69" s="1" t="s">
        <v>110</v>
      </c>
      <c r="F69" s="1"/>
      <c r="G69" s="7"/>
      <c r="H69" s="3">
        <v>11.753</v>
      </c>
      <c r="I69" s="3">
        <f t="shared" si="12"/>
        <v>1.0701487361523057</v>
      </c>
      <c r="J69" s="3">
        <v>0.01</v>
      </c>
      <c r="L69" s="3">
        <v>224.8</v>
      </c>
      <c r="M69" s="3">
        <v>7.25</v>
      </c>
      <c r="N69" s="3">
        <v>183</v>
      </c>
      <c r="O69" s="3" t="s">
        <v>67</v>
      </c>
      <c r="R69" s="3">
        <f t="shared" si="13"/>
        <v>5.8765</v>
      </c>
      <c r="S69" s="3">
        <f t="shared" si="16"/>
        <v>3148993448275862</v>
      </c>
      <c r="T69" s="3">
        <f t="shared" si="17"/>
        <v>332.8745716993512</v>
      </c>
      <c r="V69" s="3">
        <f t="shared" si="14"/>
        <v>288</v>
      </c>
      <c r="W69" s="3">
        <f t="shared" si="15"/>
        <v>334</v>
      </c>
    </row>
    <row r="70" spans="1:23" s="13" customFormat="1" ht="12.75">
      <c r="A70" s="13">
        <v>124</v>
      </c>
      <c r="B70" s="13">
        <v>27</v>
      </c>
      <c r="C70" s="13">
        <v>7988</v>
      </c>
      <c r="E70" s="13" t="s">
        <v>173</v>
      </c>
      <c r="F70" s="14"/>
      <c r="H70" s="13">
        <v>4.43578</v>
      </c>
      <c r="I70" s="13">
        <f t="shared" si="12"/>
        <v>0.646969998443008</v>
      </c>
      <c r="J70" s="13">
        <v>0.43</v>
      </c>
      <c r="K70" s="13" t="s">
        <v>6</v>
      </c>
      <c r="L70" s="13">
        <v>111</v>
      </c>
      <c r="M70" s="13">
        <v>17.6</v>
      </c>
      <c r="O70" s="13" t="s">
        <v>61</v>
      </c>
      <c r="Q70" s="13" t="s">
        <v>156</v>
      </c>
      <c r="R70" s="13">
        <f t="shared" si="13"/>
        <v>2.21789</v>
      </c>
      <c r="S70" s="13">
        <f t="shared" si="16"/>
        <v>489574014204545.5</v>
      </c>
      <c r="T70" s="13">
        <f t="shared" si="17"/>
        <v>51.7520099581972</v>
      </c>
      <c r="V70" s="13">
        <f t="shared" si="14"/>
        <v>201</v>
      </c>
      <c r="W70" s="13">
        <f t="shared" si="15"/>
        <v>229</v>
      </c>
    </row>
    <row r="71" spans="1:24" s="3" customFormat="1" ht="12.75">
      <c r="A71" s="3">
        <v>127</v>
      </c>
      <c r="C71" s="3">
        <v>8123</v>
      </c>
      <c r="E71" s="1" t="s">
        <v>23</v>
      </c>
      <c r="F71" s="1"/>
      <c r="G71" s="7">
        <v>5.7</v>
      </c>
      <c r="H71" s="3">
        <f>G71*365.25</f>
        <v>2081.925</v>
      </c>
      <c r="I71" s="3">
        <f t="shared" si="12"/>
        <v>3.318465080278826</v>
      </c>
      <c r="J71" s="3">
        <v>0.36</v>
      </c>
      <c r="L71" s="3">
        <v>200.6</v>
      </c>
      <c r="O71" s="3" t="s">
        <v>102</v>
      </c>
      <c r="Q71" s="3" t="s">
        <v>78</v>
      </c>
      <c r="R71" s="3">
        <f t="shared" si="13"/>
        <v>1040.9625</v>
      </c>
      <c r="S71"/>
      <c r="T71"/>
      <c r="V71" s="3">
        <f t="shared" si="14"/>
        <v>752</v>
      </c>
      <c r="W71" s="3">
        <f t="shared" si="15"/>
        <v>247</v>
      </c>
      <c r="X71" s="3" t="s">
        <v>6</v>
      </c>
    </row>
    <row r="72" spans="1:23" s="3" customFormat="1" ht="12.75">
      <c r="A72" s="3">
        <v>132</v>
      </c>
      <c r="C72" s="3">
        <v>8430</v>
      </c>
      <c r="E72" s="1" t="s">
        <v>34</v>
      </c>
      <c r="F72" s="1"/>
      <c r="G72" s="7"/>
      <c r="H72" s="3">
        <v>10.21312</v>
      </c>
      <c r="I72" s="3">
        <f t="shared" si="12"/>
        <v>1.0091584347209523</v>
      </c>
      <c r="J72" s="3">
        <v>0.008</v>
      </c>
      <c r="L72" s="3">
        <v>251.8</v>
      </c>
      <c r="M72" s="3">
        <v>47.99</v>
      </c>
      <c r="N72" s="3">
        <v>39</v>
      </c>
      <c r="O72" s="3" t="s">
        <v>102</v>
      </c>
      <c r="R72" s="3">
        <f t="shared" si="13"/>
        <v>5.10656</v>
      </c>
      <c r="S72" s="3">
        <f>R72*7770000000000000/(2*M72)</f>
        <v>413398324650968.94</v>
      </c>
      <c r="T72" s="3">
        <f>S72/(9460000000000)</f>
        <v>43.69961148530327</v>
      </c>
      <c r="V72" s="3">
        <f t="shared" si="14"/>
        <v>276</v>
      </c>
      <c r="W72" s="3">
        <f t="shared" si="15"/>
        <v>335</v>
      </c>
    </row>
    <row r="73" spans="3:23" s="3" customFormat="1" ht="12.75">
      <c r="C73" s="3">
        <v>8523</v>
      </c>
      <c r="E73" s="7" t="s">
        <v>128</v>
      </c>
      <c r="F73" s="1"/>
      <c r="G73" s="7"/>
      <c r="H73" s="3">
        <v>2.6164</v>
      </c>
      <c r="I73" s="3">
        <f t="shared" si="12"/>
        <v>0.41770414045992776</v>
      </c>
      <c r="J73" s="3">
        <v>0.015</v>
      </c>
      <c r="L73" s="3">
        <v>180</v>
      </c>
      <c r="M73" s="3">
        <v>80.3</v>
      </c>
      <c r="O73" s="3" t="s">
        <v>111</v>
      </c>
      <c r="Q73" s="3" t="s">
        <v>112</v>
      </c>
      <c r="R73" s="3">
        <f t="shared" si="13"/>
        <v>1.3082</v>
      </c>
      <c r="S73" s="3">
        <f>R73*7770000000000000/(2*M73)</f>
        <v>63292117061021.17</v>
      </c>
      <c r="T73" s="3">
        <f>S73/(9460000000000)</f>
        <v>6.690498632243253</v>
      </c>
      <c r="V73" s="3">
        <f t="shared" si="14"/>
        <v>154</v>
      </c>
      <c r="W73" s="3">
        <f t="shared" si="15"/>
        <v>333</v>
      </c>
    </row>
    <row r="74" spans="1:23" s="13" customFormat="1" ht="12.75">
      <c r="A74" s="13">
        <v>134</v>
      </c>
      <c r="B74" s="13">
        <v>28</v>
      </c>
      <c r="C74" s="13">
        <v>8571</v>
      </c>
      <c r="E74" s="18" t="s">
        <v>51</v>
      </c>
      <c r="F74" s="18"/>
      <c r="G74" s="19"/>
      <c r="H74" s="13">
        <v>5.367</v>
      </c>
      <c r="I74" s="13">
        <f t="shared" si="12"/>
        <v>0.7297315952870355</v>
      </c>
      <c r="J74" s="13">
        <v>0.46</v>
      </c>
      <c r="K74" s="13" t="s">
        <v>6</v>
      </c>
      <c r="L74" s="20">
        <v>88</v>
      </c>
      <c r="M74" s="13">
        <v>20.5</v>
      </c>
      <c r="N74" s="13">
        <v>891</v>
      </c>
      <c r="O74" s="13" t="s">
        <v>68</v>
      </c>
      <c r="Q74" s="13" t="s">
        <v>156</v>
      </c>
      <c r="R74" s="13">
        <f t="shared" si="13"/>
        <v>2.6835</v>
      </c>
      <c r="S74" s="13">
        <f>R74*7770000000000000/(2*M74)</f>
        <v>508555975609756.1</v>
      </c>
      <c r="T74" s="13">
        <f>S74/(9460000000000)</f>
        <v>53.758559789614814</v>
      </c>
      <c r="V74" s="13">
        <f t="shared" si="14"/>
        <v>218</v>
      </c>
      <c r="W74" s="13">
        <f t="shared" si="15"/>
        <v>222</v>
      </c>
    </row>
    <row r="75" spans="1:24" s="3" customFormat="1" ht="12.75">
      <c r="A75" s="3">
        <v>136</v>
      </c>
      <c r="B75" s="3">
        <v>29</v>
      </c>
      <c r="C75" s="3">
        <v>8650</v>
      </c>
      <c r="E75" s="1" t="s">
        <v>30</v>
      </c>
      <c r="F75" s="1"/>
      <c r="G75" s="7"/>
      <c r="H75" s="3">
        <v>818</v>
      </c>
      <c r="I75" s="3">
        <f t="shared" si="12"/>
        <v>2.912753303671323</v>
      </c>
      <c r="J75" s="3">
        <v>0.155</v>
      </c>
      <c r="L75" s="3">
        <v>5.6</v>
      </c>
      <c r="M75" s="3">
        <v>14.2</v>
      </c>
      <c r="N75" s="3">
        <v>215</v>
      </c>
      <c r="O75" s="3" t="s">
        <v>68</v>
      </c>
      <c r="R75" s="3">
        <f t="shared" si="13"/>
        <v>409</v>
      </c>
      <c r="S75" s="3">
        <f>R75*7770000000000000/(2*M75)</f>
        <v>1.1189894366197184E+17</v>
      </c>
      <c r="T75" s="3">
        <f>S75/(9460000000000)</f>
        <v>11828.640979066791</v>
      </c>
      <c r="V75" s="3">
        <f t="shared" si="14"/>
        <v>668</v>
      </c>
      <c r="W75" s="3">
        <f t="shared" si="15"/>
        <v>298</v>
      </c>
      <c r="X75" s="3" t="s">
        <v>179</v>
      </c>
    </row>
    <row r="76" spans="1:23" s="3" customFormat="1" ht="12.75">
      <c r="A76" s="3">
        <v>140</v>
      </c>
      <c r="B76" s="3">
        <v>30</v>
      </c>
      <c r="C76" s="3">
        <v>8961</v>
      </c>
      <c r="E76" s="1" t="s">
        <v>37</v>
      </c>
      <c r="F76" s="1"/>
      <c r="G76" s="7"/>
      <c r="H76" s="3">
        <v>20.538</v>
      </c>
      <c r="I76" s="3">
        <f t="shared" si="12"/>
        <v>1.3125581495215206</v>
      </c>
      <c r="J76" s="3">
        <v>0.132</v>
      </c>
      <c r="L76" s="3">
        <v>336.2</v>
      </c>
      <c r="M76" s="3">
        <v>6.48</v>
      </c>
      <c r="N76" s="3">
        <v>84</v>
      </c>
      <c r="O76" s="3" t="s">
        <v>113</v>
      </c>
      <c r="Q76" s="3" t="s">
        <v>106</v>
      </c>
      <c r="R76" s="3">
        <f t="shared" si="13"/>
        <v>10.269</v>
      </c>
      <c r="S76" s="3">
        <f>R76*7770000000000000/(2*M76)</f>
        <v>6156645833333333</v>
      </c>
      <c r="T76" s="3">
        <f>S76/(9460000000000)</f>
        <v>650.8082276250881</v>
      </c>
      <c r="V76" s="3">
        <f t="shared" si="14"/>
        <v>338</v>
      </c>
      <c r="W76" s="3">
        <f t="shared" si="15"/>
        <v>304</v>
      </c>
    </row>
    <row r="80" spans="5:20" s="3" customFormat="1" ht="12.75">
      <c r="E80" s="1"/>
      <c r="F80" s="1"/>
      <c r="G80" s="7"/>
      <c r="Q80" s="1"/>
      <c r="S80"/>
      <c r="T80"/>
    </row>
    <row r="81" spans="5:20" s="3" customFormat="1" ht="12.75">
      <c r="E81" s="1" t="s">
        <v>149</v>
      </c>
      <c r="F81" s="1"/>
      <c r="G81" s="7"/>
      <c r="Q81" s="1"/>
      <c r="S81"/>
      <c r="T81"/>
    </row>
    <row r="82" spans="1:7" s="3" customFormat="1" ht="12.75">
      <c r="A82" s="3">
        <v>1905</v>
      </c>
      <c r="B82" s="3" t="s">
        <v>56</v>
      </c>
      <c r="C82" s="3">
        <v>1910</v>
      </c>
      <c r="E82" s="1"/>
      <c r="F82" s="1"/>
      <c r="G82" s="7"/>
    </row>
    <row r="83" spans="1:23" s="5" customFormat="1" ht="12.75">
      <c r="A83" s="3"/>
      <c r="B83" s="3" t="s">
        <v>6</v>
      </c>
      <c r="C83" s="3" t="s">
        <v>57</v>
      </c>
      <c r="D83" s="3"/>
      <c r="E83" s="1" t="s">
        <v>44</v>
      </c>
      <c r="F83" s="1"/>
      <c r="G83" s="7" t="s">
        <v>83</v>
      </c>
      <c r="H83" s="3" t="s">
        <v>41</v>
      </c>
      <c r="I83" s="3" t="s">
        <v>40</v>
      </c>
      <c r="J83" s="11" t="s">
        <v>126</v>
      </c>
      <c r="K83" s="11"/>
      <c r="L83" s="8" t="s">
        <v>46</v>
      </c>
      <c r="M83" s="1" t="s">
        <v>127</v>
      </c>
      <c r="N83" s="5" t="s">
        <v>79</v>
      </c>
      <c r="O83" s="5" t="s">
        <v>104</v>
      </c>
      <c r="Q83" s="5" t="s">
        <v>129</v>
      </c>
      <c r="R83" s="5" t="s">
        <v>1</v>
      </c>
      <c r="S83" s="5" t="s">
        <v>3</v>
      </c>
      <c r="T83" s="5" t="s">
        <v>4</v>
      </c>
      <c r="V83" s="5" t="s">
        <v>130</v>
      </c>
      <c r="W83" s="5" t="s">
        <v>131</v>
      </c>
    </row>
    <row r="85" spans="3:23" s="10" customFormat="1" ht="12.75">
      <c r="C85" s="10">
        <v>2788</v>
      </c>
      <c r="E85" s="15" t="s">
        <v>148</v>
      </c>
      <c r="F85" s="15"/>
      <c r="H85" s="10">
        <v>1.136</v>
      </c>
      <c r="I85" s="10">
        <f>LOG(H85)</f>
        <v>0.05537833137500003</v>
      </c>
      <c r="Q85" s="15" t="s">
        <v>84</v>
      </c>
      <c r="V85" s="3">
        <f>INT(I85*206+68+0.45)</f>
        <v>79</v>
      </c>
      <c r="W85" s="3">
        <f>INT(337-50*J85/0.2+0.45)</f>
        <v>337</v>
      </c>
    </row>
    <row r="86" spans="3:23" s="10" customFormat="1" ht="12.75">
      <c r="C86" s="10">
        <v>7326</v>
      </c>
      <c r="E86" s="15" t="s">
        <v>152</v>
      </c>
      <c r="F86" s="15"/>
      <c r="H86" s="10">
        <v>3.38067</v>
      </c>
      <c r="I86" s="10">
        <f>LOG(H86)</f>
        <v>0.5290027797058261</v>
      </c>
      <c r="Q86" s="15"/>
      <c r="V86" s="10">
        <f>INT(I86*206+68+0.45)</f>
        <v>177</v>
      </c>
      <c r="W86" s="10">
        <f>INT(337-50*J86/0.2+0.45)</f>
        <v>337</v>
      </c>
    </row>
    <row r="87" spans="5:7" s="3" customFormat="1" ht="12.75">
      <c r="E87" s="1"/>
      <c r="F87" s="1"/>
      <c r="G87" s="7"/>
    </row>
    <row r="88" spans="5:7" s="3" customFormat="1" ht="12.75">
      <c r="E88" s="12" t="s">
        <v>137</v>
      </c>
      <c r="F88" s="1"/>
      <c r="G88" s="7"/>
    </row>
    <row r="89" spans="1:23" s="3" customFormat="1" ht="12.75">
      <c r="A89" s="3">
        <v>47</v>
      </c>
      <c r="B89" s="3">
        <v>8</v>
      </c>
      <c r="C89" s="3">
        <v>2421</v>
      </c>
      <c r="E89" s="1" t="s">
        <v>55</v>
      </c>
      <c r="F89" s="1"/>
      <c r="G89" s="7">
        <v>3.5</v>
      </c>
      <c r="H89" s="3">
        <f>G89*365.25</f>
        <v>1278.375</v>
      </c>
      <c r="I89" s="3">
        <f>LOG(H89)</f>
        <v>3.1066582689566102</v>
      </c>
      <c r="N89" s="3">
        <v>105</v>
      </c>
      <c r="O89" s="3" t="s">
        <v>114</v>
      </c>
      <c r="P89" s="3" t="s">
        <v>68</v>
      </c>
      <c r="Q89" s="1" t="s">
        <v>125</v>
      </c>
      <c r="R89" s="3">
        <f>H89/2</f>
        <v>639.1875</v>
      </c>
      <c r="S89"/>
      <c r="T89"/>
      <c r="V89" s="3">
        <f>INT(I89*206+68+0.45)</f>
        <v>708</v>
      </c>
      <c r="W89" s="3">
        <f>INT(337-50*J89/0.2+0.45)</f>
        <v>337</v>
      </c>
    </row>
    <row r="90" spans="3:23" s="13" customFormat="1" ht="12.75">
      <c r="C90" s="13">
        <v>3884</v>
      </c>
      <c r="E90" s="14" t="s">
        <v>138</v>
      </c>
      <c r="F90" s="14"/>
      <c r="H90" s="13">
        <v>35.523</v>
      </c>
      <c r="I90" s="13">
        <f>LOG(H90)</f>
        <v>1.5505096358348402</v>
      </c>
      <c r="P90" s="13" t="s">
        <v>68</v>
      </c>
      <c r="Q90" s="13" t="s">
        <v>161</v>
      </c>
      <c r="V90" s="13">
        <f>INT(I90*206+68+0.45)</f>
        <v>387</v>
      </c>
      <c r="W90" s="13">
        <f>INT(337-50*J90/0.2+0.45)</f>
        <v>337</v>
      </c>
    </row>
    <row r="91" spans="1:23" s="13" customFormat="1" ht="12.75">
      <c r="A91" s="13">
        <v>0</v>
      </c>
      <c r="B91" s="13">
        <v>23</v>
      </c>
      <c r="C91" s="13">
        <v>7402</v>
      </c>
      <c r="E91" s="13" t="s">
        <v>184</v>
      </c>
      <c r="F91" s="14"/>
      <c r="H91" s="13">
        <v>7.024</v>
      </c>
      <c r="I91" s="13">
        <f>LOG(H91)</f>
        <v>0.8465845028980461</v>
      </c>
      <c r="Q91" s="13" t="s">
        <v>161</v>
      </c>
      <c r="R91" s="13">
        <f>H91/2</f>
        <v>3.512</v>
      </c>
      <c r="V91" s="13">
        <f>INT(I91*206+68+0.45)</f>
        <v>242</v>
      </c>
      <c r="W91" s="13">
        <f>INT(337-50*J91/0.2+0.45)</f>
        <v>337</v>
      </c>
    </row>
    <row r="92" spans="3:23" s="13" customFormat="1" ht="12.75">
      <c r="C92" s="13">
        <v>7932</v>
      </c>
      <c r="E92" s="13" t="s">
        <v>140</v>
      </c>
      <c r="F92" s="14"/>
      <c r="H92" s="13">
        <v>16.3855</v>
      </c>
      <c r="I92" s="13">
        <f>LOG(H92)</f>
        <v>1.2144596983230829</v>
      </c>
      <c r="P92" s="13" t="s">
        <v>141</v>
      </c>
      <c r="Q92" s="13" t="s">
        <v>161</v>
      </c>
      <c r="V92" s="13">
        <f>INT(I92*206+68+0.45)</f>
        <v>318</v>
      </c>
      <c r="W92" s="13">
        <f>INT(337-50*J92/0.2+0.45)</f>
        <v>337</v>
      </c>
    </row>
    <row r="93" spans="5:20" s="3" customFormat="1" ht="12.75">
      <c r="E93" s="7"/>
      <c r="F93" s="1"/>
      <c r="G93" s="7"/>
      <c r="S93"/>
      <c r="T93"/>
    </row>
    <row r="94" spans="5:20" s="3" customFormat="1" ht="12.75">
      <c r="E94" s="7"/>
      <c r="F94" s="1"/>
      <c r="G94" s="7"/>
      <c r="S94"/>
      <c r="T94"/>
    </row>
    <row r="96" spans="1:25" s="3" customFormat="1" ht="12.75">
      <c r="A96" s="3">
        <v>55</v>
      </c>
      <c r="C96" s="3" t="s">
        <v>122</v>
      </c>
      <c r="E96" s="1" t="s">
        <v>17</v>
      </c>
      <c r="F96" s="1"/>
      <c r="G96" s="7">
        <v>347</v>
      </c>
      <c r="H96" s="3">
        <f>G96*365.25</f>
        <v>126741.75</v>
      </c>
      <c r="I96" s="3">
        <f>LOG(H96)</f>
        <v>5.102919699397208</v>
      </c>
      <c r="J96" s="3">
        <v>0.441</v>
      </c>
      <c r="L96" s="3">
        <v>34</v>
      </c>
      <c r="O96" s="3" t="s">
        <v>58</v>
      </c>
      <c r="Q96" s="1" t="s">
        <v>123</v>
      </c>
      <c r="R96" s="3">
        <f>H96/2</f>
        <v>63370.875</v>
      </c>
      <c r="S96"/>
      <c r="T96"/>
      <c r="V96" s="3">
        <f>INT(I96*206+68+0.45)</f>
        <v>1119</v>
      </c>
      <c r="W96" s="3">
        <f>INT(337-50*J96/0.2+0.45)</f>
        <v>227</v>
      </c>
      <c r="Y96" s="3" t="s">
        <v>181</v>
      </c>
    </row>
    <row r="97" spans="1:25" s="3" customFormat="1" ht="12.75">
      <c r="A97" s="3">
        <v>67</v>
      </c>
      <c r="C97" s="3" t="s">
        <v>124</v>
      </c>
      <c r="E97" s="1" t="s">
        <v>21</v>
      </c>
      <c r="F97" s="1"/>
      <c r="G97" s="7">
        <v>402</v>
      </c>
      <c r="H97" s="3">
        <f>G97*365.25</f>
        <v>146830.5</v>
      </c>
      <c r="I97" s="3">
        <f>LOG(H97)</f>
        <v>5.166816277690804</v>
      </c>
      <c r="J97" s="3">
        <v>0.739</v>
      </c>
      <c r="L97" s="3">
        <v>194</v>
      </c>
      <c r="N97" s="3">
        <v>126</v>
      </c>
      <c r="O97" s="3" t="s">
        <v>113</v>
      </c>
      <c r="P97" s="3" t="s">
        <v>68</v>
      </c>
      <c r="Q97" s="1" t="s">
        <v>123</v>
      </c>
      <c r="R97" s="3">
        <f>H97/2</f>
        <v>73415.25</v>
      </c>
      <c r="S97"/>
      <c r="T97"/>
      <c r="V97" s="3">
        <f>INT(I97*206+68+0.45)</f>
        <v>1132</v>
      </c>
      <c r="W97" s="3">
        <f>INT(337-50*J97/0.2+0.45)</f>
        <v>152</v>
      </c>
      <c r="Y97" s="3" t="s">
        <v>182</v>
      </c>
    </row>
    <row r="98" spans="1:25" s="3" customFormat="1" ht="12.75">
      <c r="A98" s="3">
        <v>74</v>
      </c>
      <c r="C98" s="3" t="s">
        <v>121</v>
      </c>
      <c r="E98" s="1" t="s">
        <v>20</v>
      </c>
      <c r="F98" s="1"/>
      <c r="G98" s="7">
        <v>180</v>
      </c>
      <c r="H98" s="3">
        <f>G98*365.25</f>
        <v>65745</v>
      </c>
      <c r="I98" s="3">
        <f>LOG(H98)</f>
        <v>4.81786272970964</v>
      </c>
      <c r="J98" s="3">
        <v>0.898</v>
      </c>
      <c r="L98" s="3">
        <v>94</v>
      </c>
      <c r="O98" s="3" t="s">
        <v>61</v>
      </c>
      <c r="Q98" s="1" t="s">
        <v>123</v>
      </c>
      <c r="R98" s="3">
        <f>H98/2</f>
        <v>32872.5</v>
      </c>
      <c r="S98"/>
      <c r="T98"/>
      <c r="V98" s="3">
        <f>INT(I98*206+68+0.45)</f>
        <v>1060</v>
      </c>
      <c r="W98" s="3">
        <f>INT(337-50*J98/0.2+0.45)</f>
        <v>112</v>
      </c>
      <c r="Y98" s="3" t="s">
        <v>182</v>
      </c>
    </row>
    <row r="99" spans="1:25" s="3" customFormat="1" ht="12.75">
      <c r="A99" s="3">
        <v>93</v>
      </c>
      <c r="C99" s="3">
        <v>6212</v>
      </c>
      <c r="E99" s="1" t="s">
        <v>26</v>
      </c>
      <c r="F99" s="1"/>
      <c r="G99" s="7">
        <v>33.9</v>
      </c>
      <c r="H99" s="3">
        <f>G99*365.25</f>
        <v>12381.975</v>
      </c>
      <c r="I99" s="3">
        <f>LOG(H99)</f>
        <v>4.092789922809416</v>
      </c>
      <c r="J99" s="3">
        <v>0.56</v>
      </c>
      <c r="L99" s="3">
        <v>101</v>
      </c>
      <c r="N99" s="3">
        <v>35.2</v>
      </c>
      <c r="O99" s="3" t="s">
        <v>68</v>
      </c>
      <c r="Q99" s="1" t="s">
        <v>123</v>
      </c>
      <c r="R99" s="3">
        <f>H99/2</f>
        <v>6190.9875</v>
      </c>
      <c r="S99"/>
      <c r="T99"/>
      <c r="V99" s="3">
        <f>INT(I99*206+68+0.45)</f>
        <v>911</v>
      </c>
      <c r="W99" s="3">
        <f>INT(337-50*J99/0.2+0.45)</f>
        <v>197</v>
      </c>
      <c r="Y99" s="3" t="s">
        <v>182</v>
      </c>
    </row>
    <row r="101" spans="1:23" s="3" customFormat="1" ht="12.75">
      <c r="A101" s="3">
        <v>1905</v>
      </c>
      <c r="B101" s="3" t="s">
        <v>56</v>
      </c>
      <c r="C101" s="3">
        <v>1910</v>
      </c>
      <c r="E101" s="1"/>
      <c r="F101" s="1"/>
      <c r="G101" s="7"/>
      <c r="R101" s="3" t="s">
        <v>2</v>
      </c>
      <c r="V101" s="3">
        <f>INT(I101*206+68+0.45)</f>
        <v>68</v>
      </c>
      <c r="W101" s="3">
        <f>INT(337-50*J101/0.2+0.45)</f>
        <v>337</v>
      </c>
    </row>
    <row r="102" spans="1:23" s="5" customFormat="1" ht="12.75">
      <c r="A102" s="3"/>
      <c r="B102" s="3"/>
      <c r="C102" s="3"/>
      <c r="D102" s="3"/>
      <c r="E102" s="12" t="s">
        <v>139</v>
      </c>
      <c r="F102" s="1"/>
      <c r="G102" s="7"/>
      <c r="H102" s="3" t="s">
        <v>41</v>
      </c>
      <c r="I102" s="3" t="s">
        <v>40</v>
      </c>
      <c r="J102" s="1" t="s">
        <v>126</v>
      </c>
      <c r="K102" s="1"/>
      <c r="L102" s="4" t="s">
        <v>46</v>
      </c>
      <c r="M102" s="5" t="s">
        <v>0</v>
      </c>
      <c r="R102" s="5" t="s">
        <v>1</v>
      </c>
      <c r="S102" s="5" t="s">
        <v>3</v>
      </c>
      <c r="T102" s="5" t="s">
        <v>4</v>
      </c>
      <c r="V102" s="3"/>
      <c r="W102" s="3"/>
    </row>
    <row r="104" spans="5:7" s="3" customFormat="1" ht="12.75">
      <c r="E104" s="1" t="s">
        <v>153</v>
      </c>
      <c r="F104" s="1"/>
      <c r="G104" s="7"/>
    </row>
    <row r="105" spans="3:25" s="13" customFormat="1" ht="12.75">
      <c r="C105" s="13">
        <v>7107</v>
      </c>
      <c r="E105" s="14" t="s">
        <v>151</v>
      </c>
      <c r="F105" s="14"/>
      <c r="H105" s="13">
        <v>9.09155</v>
      </c>
      <c r="I105" s="13">
        <f>LOG(H105)</f>
        <v>0.9586379315235237</v>
      </c>
      <c r="Q105" s="13" t="s">
        <v>161</v>
      </c>
      <c r="V105" s="13">
        <f>INT(I105*206+68+0.45)</f>
        <v>265</v>
      </c>
      <c r="W105" s="13">
        <f>INT(337-50*J105/0.2+0.45)</f>
        <v>337</v>
      </c>
      <c r="Y105" s="13" t="s">
        <v>185</v>
      </c>
    </row>
    <row r="106" spans="3:25" s="13" customFormat="1" ht="12.75">
      <c r="C106" s="13">
        <v>7932</v>
      </c>
      <c r="E106" s="14" t="s">
        <v>140</v>
      </c>
      <c r="F106" s="14"/>
      <c r="H106" s="13">
        <v>16.3855</v>
      </c>
      <c r="I106" s="13">
        <f>LOG(H106)</f>
        <v>1.2144596983230829</v>
      </c>
      <c r="Q106" s="13" t="s">
        <v>183</v>
      </c>
      <c r="V106" s="13">
        <f>INT(I106*206+68+0.45)</f>
        <v>318</v>
      </c>
      <c r="W106" s="13">
        <f>INT(337-50*J106/0.2+0.45)</f>
        <v>337</v>
      </c>
      <c r="Y106" s="13" t="s">
        <v>185</v>
      </c>
    </row>
    <row r="107" spans="1:23" s="16" customFormat="1" ht="12.75">
      <c r="A107" s="2"/>
      <c r="B107" s="2"/>
      <c r="C107" s="2"/>
      <c r="D107" s="2"/>
      <c r="E107" s="11"/>
      <c r="F107" s="11"/>
      <c r="I107" s="3"/>
      <c r="Q107" s="2"/>
      <c r="V107" s="3"/>
      <c r="W107" s="3"/>
    </row>
    <row r="108" spans="2:23" s="3" customFormat="1" ht="12.75">
      <c r="B108" s="3" t="s">
        <v>154</v>
      </c>
      <c r="E108" s="1" t="s">
        <v>10</v>
      </c>
      <c r="F108" s="1"/>
      <c r="G108" s="7"/>
      <c r="H108" s="3">
        <v>1</v>
      </c>
      <c r="I108" s="3">
        <f>LOG(H108)</f>
        <v>0</v>
      </c>
      <c r="J108" s="3">
        <v>1</v>
      </c>
      <c r="R108" s="3">
        <f>H108/2</f>
        <v>0.5</v>
      </c>
      <c r="V108" s="3">
        <f>INT(I108*206+68+0.45)</f>
        <v>68</v>
      </c>
      <c r="W108" s="3">
        <f>INT(337-50*J108/0.2+0.45)</f>
        <v>87</v>
      </c>
    </row>
    <row r="109" spans="5:23" s="3" customFormat="1" ht="12.75">
      <c r="E109" s="1" t="s">
        <v>11</v>
      </c>
      <c r="F109" s="1"/>
      <c r="G109" s="7"/>
      <c r="H109" s="3">
        <v>1</v>
      </c>
      <c r="I109" s="3">
        <f>LOG(H109)</f>
        <v>0</v>
      </c>
      <c r="J109" s="3">
        <v>0</v>
      </c>
      <c r="L109" s="13"/>
      <c r="R109" s="3">
        <f>H109/2</f>
        <v>0.5</v>
      </c>
      <c r="V109" s="3">
        <f>INT(I109*206+68+0.45)</f>
        <v>68</v>
      </c>
      <c r="W109" s="3">
        <f>INT(337-50*J109/0.2+0.45)</f>
        <v>337</v>
      </c>
    </row>
    <row r="110" spans="5:23" s="3" customFormat="1" ht="12.75">
      <c r="E110" s="1" t="s">
        <v>9</v>
      </c>
      <c r="F110" s="1"/>
      <c r="G110" s="7"/>
      <c r="H110" s="6">
        <v>500000</v>
      </c>
      <c r="I110" s="3">
        <f>LOG(H110)</f>
        <v>5.698970004336019</v>
      </c>
      <c r="J110" s="3">
        <v>0</v>
      </c>
      <c r="R110" s="3">
        <f>H110/2</f>
        <v>250000</v>
      </c>
      <c r="V110" s="3">
        <f>INT(I110*206+68+0.45)</f>
        <v>1242</v>
      </c>
      <c r="W110" s="3">
        <f>INT(337-50*J110/0.2+0.45)</f>
        <v>337</v>
      </c>
    </row>
    <row r="111" spans="5:8" s="3" customFormat="1" ht="12.75">
      <c r="E111" s="1"/>
      <c r="F111" s="1"/>
      <c r="G111" s="7"/>
      <c r="H111" s="6"/>
    </row>
    <row r="112" spans="5:23" s="3" customFormat="1" ht="12.75">
      <c r="E112" s="1" t="s">
        <v>178</v>
      </c>
      <c r="F112" s="1"/>
      <c r="G112" s="7"/>
      <c r="H112" s="6">
        <v>1000</v>
      </c>
      <c r="I112" s="3">
        <f>LOG(H112)</f>
        <v>3</v>
      </c>
      <c r="S112" s="10"/>
      <c r="V112" s="3">
        <f>INT(I112*206+68+0.45)</f>
        <v>686</v>
      </c>
      <c r="W112" s="3">
        <f>INT(337-50*J112/0.2+0.45)</f>
        <v>337</v>
      </c>
    </row>
    <row r="116" spans="5:6" s="10" customFormat="1" ht="12.75">
      <c r="E116" s="15"/>
      <c r="F116" s="15"/>
    </row>
    <row r="117" spans="5:7" s="3" customFormat="1" ht="12.75">
      <c r="E117" s="1"/>
      <c r="F117" s="1"/>
      <c r="G117" s="7"/>
    </row>
    <row r="118" spans="5:12" s="3" customFormat="1" ht="12.75">
      <c r="E118" s="1"/>
      <c r="F118" s="1"/>
      <c r="G118" s="7"/>
      <c r="L118" s="3">
        <v>3</v>
      </c>
    </row>
    <row r="119" spans="5:14" s="3" customFormat="1" ht="12.75">
      <c r="E119" s="1"/>
      <c r="F119" s="1"/>
      <c r="G119" s="7"/>
      <c r="L119" s="3">
        <v>7</v>
      </c>
      <c r="M119" s="3">
        <f>(L118+2*L119+L120)/4</f>
        <v>5.75</v>
      </c>
      <c r="N119" s="3">
        <f>400-20*M119</f>
        <v>285</v>
      </c>
    </row>
    <row r="120" spans="5:14" s="3" customFormat="1" ht="12.75">
      <c r="E120" s="1"/>
      <c r="F120" s="1"/>
      <c r="G120" s="7"/>
      <c r="L120" s="3">
        <v>6</v>
      </c>
      <c r="M120" s="3">
        <f aca="true" t="shared" si="18" ref="M120:M130">(L119+2*L120+L121)/4</f>
        <v>6.75</v>
      </c>
      <c r="N120" s="3">
        <f aca="true" t="shared" si="19" ref="N120:N130">400-20*M120</f>
        <v>265</v>
      </c>
    </row>
    <row r="121" spans="5:14" s="3" customFormat="1" ht="12.75">
      <c r="E121" s="1"/>
      <c r="F121" s="1"/>
      <c r="G121" s="7"/>
      <c r="L121" s="3">
        <v>8</v>
      </c>
      <c r="M121" s="3">
        <f t="shared" si="18"/>
        <v>7</v>
      </c>
      <c r="N121" s="3">
        <f t="shared" si="19"/>
        <v>260</v>
      </c>
    </row>
    <row r="122" spans="5:14" s="3" customFormat="1" ht="12.75">
      <c r="E122" s="1"/>
      <c r="F122" s="1"/>
      <c r="G122" s="7"/>
      <c r="L122" s="3">
        <v>6</v>
      </c>
      <c r="M122" s="3">
        <f t="shared" si="18"/>
        <v>5.75</v>
      </c>
      <c r="N122" s="3">
        <f t="shared" si="19"/>
        <v>285</v>
      </c>
    </row>
    <row r="123" spans="5:14" s="3" customFormat="1" ht="12.75">
      <c r="E123" s="1"/>
      <c r="F123" s="1"/>
      <c r="G123" s="7"/>
      <c r="L123" s="3">
        <v>3</v>
      </c>
      <c r="M123" s="3">
        <f t="shared" si="18"/>
        <v>4.25</v>
      </c>
      <c r="N123" s="3">
        <f t="shared" si="19"/>
        <v>315</v>
      </c>
    </row>
    <row r="124" spans="5:14" s="3" customFormat="1" ht="12.75">
      <c r="E124" s="1"/>
      <c r="F124" s="1"/>
      <c r="G124" s="7"/>
      <c r="L124" s="3">
        <v>5</v>
      </c>
      <c r="M124" s="3">
        <f t="shared" si="18"/>
        <v>4</v>
      </c>
      <c r="N124" s="3">
        <f t="shared" si="19"/>
        <v>320</v>
      </c>
    </row>
    <row r="125" spans="5:14" s="3" customFormat="1" ht="12.75">
      <c r="E125" s="1"/>
      <c r="F125" s="1"/>
      <c r="G125" s="7"/>
      <c r="L125" s="3">
        <v>3</v>
      </c>
      <c r="M125" s="3">
        <f t="shared" si="18"/>
        <v>3.5</v>
      </c>
      <c r="N125" s="3">
        <f t="shared" si="19"/>
        <v>330</v>
      </c>
    </row>
    <row r="126" spans="5:14" s="3" customFormat="1" ht="12.75">
      <c r="E126" s="1"/>
      <c r="F126" s="1"/>
      <c r="G126" s="7"/>
      <c r="L126" s="3">
        <v>3</v>
      </c>
      <c r="M126" s="3">
        <f t="shared" si="18"/>
        <v>2.75</v>
      </c>
      <c r="N126" s="3">
        <f t="shared" si="19"/>
        <v>345</v>
      </c>
    </row>
    <row r="127" spans="5:14" s="3" customFormat="1" ht="12.75">
      <c r="E127" s="1"/>
      <c r="F127" s="1"/>
      <c r="G127" s="7"/>
      <c r="L127" s="3">
        <v>2</v>
      </c>
      <c r="M127" s="3">
        <f t="shared" si="18"/>
        <v>2.25</v>
      </c>
      <c r="N127" s="3">
        <f t="shared" si="19"/>
        <v>355</v>
      </c>
    </row>
    <row r="128" spans="5:14" s="3" customFormat="1" ht="12.75">
      <c r="E128" s="1"/>
      <c r="F128" s="1"/>
      <c r="G128" s="7"/>
      <c r="L128" s="3">
        <v>2</v>
      </c>
      <c r="M128" s="3">
        <f t="shared" si="18"/>
        <v>2.75</v>
      </c>
      <c r="N128" s="3">
        <f t="shared" si="19"/>
        <v>345</v>
      </c>
    </row>
    <row r="129" spans="5:14" s="3" customFormat="1" ht="12.75">
      <c r="E129" s="1"/>
      <c r="F129" s="1"/>
      <c r="G129" s="7"/>
      <c r="L129" s="3">
        <v>5</v>
      </c>
      <c r="M129" s="3">
        <f t="shared" si="18"/>
        <v>3.75</v>
      </c>
      <c r="N129" s="3">
        <f t="shared" si="19"/>
        <v>325</v>
      </c>
    </row>
    <row r="130" spans="5:14" s="3" customFormat="1" ht="12.75">
      <c r="E130" s="1"/>
      <c r="F130" s="1"/>
      <c r="G130" s="7"/>
      <c r="L130" s="3">
        <v>3</v>
      </c>
      <c r="M130" s="3">
        <f t="shared" si="18"/>
        <v>4.5</v>
      </c>
      <c r="N130" s="3">
        <f t="shared" si="19"/>
        <v>310</v>
      </c>
    </row>
    <row r="131" spans="5:12" s="3" customFormat="1" ht="12.75">
      <c r="E131" s="1"/>
      <c r="F131" s="1"/>
      <c r="G131" s="7"/>
      <c r="L131" s="3">
        <v>7</v>
      </c>
    </row>
    <row r="132" spans="5:7" s="3" customFormat="1" ht="12.75">
      <c r="E132" s="1"/>
      <c r="F132" s="1"/>
      <c r="G132" s="7"/>
    </row>
    <row r="133" spans="5:12" s="3" customFormat="1" ht="12.75">
      <c r="E133" s="1"/>
      <c r="F133" s="1"/>
      <c r="G133" s="7"/>
      <c r="L133" s="3">
        <v>4</v>
      </c>
    </row>
    <row r="134" spans="5:14" s="3" customFormat="1" ht="12.75">
      <c r="E134" s="1"/>
      <c r="F134" s="1"/>
      <c r="G134" s="7"/>
      <c r="L134" s="3">
        <v>7</v>
      </c>
      <c r="M134" s="3">
        <f>(L133+2*L134+L135)/4</f>
        <v>5.5</v>
      </c>
      <c r="N134" s="3">
        <f>800-20*M134</f>
        <v>690</v>
      </c>
    </row>
    <row r="135" spans="5:14" s="3" customFormat="1" ht="12.75">
      <c r="E135" s="1"/>
      <c r="F135" s="1"/>
      <c r="G135" s="7"/>
      <c r="L135" s="3">
        <v>4</v>
      </c>
      <c r="M135" s="3">
        <f aca="true" t="shared" si="20" ref="M135:M145">(L134+2*L135+L136)/4</f>
        <v>5.25</v>
      </c>
      <c r="N135" s="3">
        <f aca="true" t="shared" si="21" ref="N135:N145">800-20*M135</f>
        <v>695</v>
      </c>
    </row>
    <row r="136" spans="5:14" s="3" customFormat="1" ht="12.75">
      <c r="E136" s="1"/>
      <c r="F136" s="1"/>
      <c r="G136" s="7"/>
      <c r="L136" s="3">
        <v>6</v>
      </c>
      <c r="M136" s="3">
        <f t="shared" si="20"/>
        <v>6.5</v>
      </c>
      <c r="N136" s="3">
        <f t="shared" si="21"/>
        <v>670</v>
      </c>
    </row>
    <row r="137" spans="5:14" s="3" customFormat="1" ht="12.75">
      <c r="E137" s="1"/>
      <c r="F137" s="1"/>
      <c r="G137" s="7"/>
      <c r="L137" s="3">
        <v>10</v>
      </c>
      <c r="M137" s="3">
        <f t="shared" si="20"/>
        <v>7.25</v>
      </c>
      <c r="N137" s="3">
        <f t="shared" si="21"/>
        <v>655</v>
      </c>
    </row>
    <row r="138" spans="5:14" s="3" customFormat="1" ht="12.75">
      <c r="E138" s="1"/>
      <c r="F138" s="1"/>
      <c r="G138" s="7"/>
      <c r="L138" s="3">
        <v>3</v>
      </c>
      <c r="M138" s="3">
        <f t="shared" si="20"/>
        <v>4.5</v>
      </c>
      <c r="N138" s="3">
        <f t="shared" si="21"/>
        <v>710</v>
      </c>
    </row>
    <row r="139" spans="5:14" s="3" customFormat="1" ht="12.75">
      <c r="E139" s="1"/>
      <c r="F139" s="1"/>
      <c r="G139" s="7"/>
      <c r="L139" s="3">
        <v>2</v>
      </c>
      <c r="M139" s="3">
        <f t="shared" si="20"/>
        <v>3.25</v>
      </c>
      <c r="N139" s="3">
        <f t="shared" si="21"/>
        <v>735</v>
      </c>
    </row>
    <row r="140" spans="5:14" s="3" customFormat="1" ht="12.75">
      <c r="E140" s="1"/>
      <c r="F140" s="1"/>
      <c r="G140" s="7"/>
      <c r="L140" s="3">
        <v>6</v>
      </c>
      <c r="M140" s="3">
        <f t="shared" si="20"/>
        <v>4</v>
      </c>
      <c r="N140" s="3">
        <f t="shared" si="21"/>
        <v>720</v>
      </c>
    </row>
    <row r="141" spans="5:14" s="3" customFormat="1" ht="12.75">
      <c r="E141" s="1"/>
      <c r="F141" s="1"/>
      <c r="G141" s="7"/>
      <c r="L141" s="3">
        <v>2</v>
      </c>
      <c r="M141" s="3">
        <f t="shared" si="20"/>
        <v>3.75</v>
      </c>
      <c r="N141" s="3">
        <f t="shared" si="21"/>
        <v>725</v>
      </c>
    </row>
    <row r="142" spans="5:14" s="3" customFormat="1" ht="12.75">
      <c r="E142" s="1"/>
      <c r="F142" s="1"/>
      <c r="G142" s="7"/>
      <c r="L142" s="3">
        <v>5</v>
      </c>
      <c r="M142" s="3">
        <f t="shared" si="20"/>
        <v>3.25</v>
      </c>
      <c r="N142" s="3">
        <f t="shared" si="21"/>
        <v>735</v>
      </c>
    </row>
    <row r="143" spans="5:14" s="3" customFormat="1" ht="12.75">
      <c r="E143" s="1"/>
      <c r="F143" s="1"/>
      <c r="G143" s="7"/>
      <c r="L143" s="3">
        <v>1</v>
      </c>
      <c r="M143" s="3">
        <f t="shared" si="20"/>
        <v>2.5</v>
      </c>
      <c r="N143" s="3">
        <f t="shared" si="21"/>
        <v>750</v>
      </c>
    </row>
    <row r="144" spans="5:14" s="3" customFormat="1" ht="12.75">
      <c r="E144" s="1"/>
      <c r="F144" s="1"/>
      <c r="G144" s="7"/>
      <c r="L144" s="3">
        <v>3</v>
      </c>
      <c r="M144" s="3">
        <f t="shared" si="20"/>
        <v>2.75</v>
      </c>
      <c r="N144" s="3">
        <f t="shared" si="21"/>
        <v>745</v>
      </c>
    </row>
    <row r="145" spans="5:14" s="3" customFormat="1" ht="12.75">
      <c r="E145" s="1"/>
      <c r="F145" s="1"/>
      <c r="G145" s="7"/>
      <c r="L145" s="3">
        <v>4</v>
      </c>
      <c r="M145" s="3">
        <f t="shared" si="20"/>
        <v>4.5</v>
      </c>
      <c r="N145" s="3">
        <f t="shared" si="21"/>
        <v>710</v>
      </c>
    </row>
    <row r="146" spans="5:12" s="3" customFormat="1" ht="12.75">
      <c r="E146" s="1"/>
      <c r="F146" s="1"/>
      <c r="G146" s="7"/>
      <c r="L146" s="3">
        <v>7</v>
      </c>
    </row>
    <row r="147" spans="5:7" s="3" customFormat="1" ht="12.75">
      <c r="E147" s="1"/>
      <c r="F147" s="1"/>
      <c r="G147" s="7"/>
    </row>
    <row r="148" spans="5:7" s="3" customFormat="1" ht="12.75">
      <c r="E148" s="1"/>
      <c r="F148" s="1"/>
      <c r="G148" s="7"/>
    </row>
    <row r="149" spans="5:12" s="3" customFormat="1" ht="12.75">
      <c r="E149" s="1"/>
      <c r="F149" s="1"/>
      <c r="G149" s="7"/>
      <c r="L149" s="3">
        <v>1</v>
      </c>
    </row>
    <row r="150" spans="5:14" s="3" customFormat="1" ht="12.75">
      <c r="E150" s="1"/>
      <c r="F150" s="1"/>
      <c r="G150" s="7"/>
      <c r="L150" s="3">
        <v>1</v>
      </c>
      <c r="M150" s="3">
        <f>(L149+2*L150+L151)/4</f>
        <v>1.5</v>
      </c>
      <c r="N150" s="3">
        <f>400-20*M150</f>
        <v>370</v>
      </c>
    </row>
    <row r="151" spans="5:14" s="3" customFormat="1" ht="12.75">
      <c r="E151" s="1"/>
      <c r="F151" s="1"/>
      <c r="G151" s="7"/>
      <c r="L151" s="3">
        <v>3</v>
      </c>
      <c r="M151" s="3">
        <f aca="true" t="shared" si="22" ref="M151:M161">(L150+2*L151+L152)/4</f>
        <v>2.5</v>
      </c>
      <c r="N151" s="3">
        <f aca="true" t="shared" si="23" ref="N151:N161">400-20*M151</f>
        <v>350</v>
      </c>
    </row>
    <row r="152" spans="5:14" s="3" customFormat="1" ht="12.75">
      <c r="E152" s="1"/>
      <c r="F152" s="1"/>
      <c r="G152" s="7"/>
      <c r="L152" s="3">
        <v>3</v>
      </c>
      <c r="M152" s="3">
        <f t="shared" si="22"/>
        <v>2.75</v>
      </c>
      <c r="N152" s="3">
        <f t="shared" si="23"/>
        <v>345</v>
      </c>
    </row>
    <row r="153" spans="5:14" s="3" customFormat="1" ht="12.75">
      <c r="E153" s="1"/>
      <c r="F153" s="1"/>
      <c r="G153" s="7"/>
      <c r="L153" s="3">
        <v>2</v>
      </c>
      <c r="M153" s="3">
        <f t="shared" si="22"/>
        <v>1.75</v>
      </c>
      <c r="N153" s="3">
        <f t="shared" si="23"/>
        <v>365</v>
      </c>
    </row>
    <row r="154" spans="5:14" s="3" customFormat="1" ht="12.75">
      <c r="E154" s="1"/>
      <c r="F154" s="1"/>
      <c r="G154" s="7"/>
      <c r="L154" s="3">
        <v>0</v>
      </c>
      <c r="M154" s="3">
        <f t="shared" si="22"/>
        <v>0.5</v>
      </c>
      <c r="N154" s="3">
        <f t="shared" si="23"/>
        <v>390</v>
      </c>
    </row>
    <row r="155" spans="5:14" s="3" customFormat="1" ht="12.75">
      <c r="E155" s="1"/>
      <c r="F155" s="1"/>
      <c r="G155" s="7"/>
      <c r="L155" s="3">
        <v>0</v>
      </c>
      <c r="M155" s="3">
        <f t="shared" si="22"/>
        <v>0.25</v>
      </c>
      <c r="N155" s="3">
        <f t="shared" si="23"/>
        <v>395</v>
      </c>
    </row>
    <row r="156" spans="5:14" s="3" customFormat="1" ht="12.75">
      <c r="E156" s="1"/>
      <c r="F156" s="1"/>
      <c r="G156" s="7"/>
      <c r="L156" s="3">
        <v>1</v>
      </c>
      <c r="M156" s="3">
        <f t="shared" si="22"/>
        <v>0.5</v>
      </c>
      <c r="N156" s="3">
        <f t="shared" si="23"/>
        <v>390</v>
      </c>
    </row>
    <row r="157" spans="5:14" s="3" customFormat="1" ht="12.75">
      <c r="E157" s="1"/>
      <c r="F157" s="1"/>
      <c r="G157" s="7"/>
      <c r="L157" s="3">
        <v>0</v>
      </c>
      <c r="M157" s="3">
        <f t="shared" si="22"/>
        <v>0.25</v>
      </c>
      <c r="N157" s="3">
        <f t="shared" si="23"/>
        <v>395</v>
      </c>
    </row>
    <row r="158" spans="5:14" s="3" customFormat="1" ht="12.75">
      <c r="E158" s="1"/>
      <c r="F158" s="1"/>
      <c r="G158" s="7"/>
      <c r="L158" s="3">
        <v>0</v>
      </c>
      <c r="M158" s="3">
        <f t="shared" si="22"/>
        <v>0</v>
      </c>
      <c r="N158" s="3">
        <f t="shared" si="23"/>
        <v>400</v>
      </c>
    </row>
    <row r="159" spans="5:14" s="3" customFormat="1" ht="12.75">
      <c r="E159" s="1"/>
      <c r="F159" s="1"/>
      <c r="G159" s="7"/>
      <c r="L159" s="3">
        <v>0</v>
      </c>
      <c r="M159" s="3">
        <f t="shared" si="22"/>
        <v>0.25</v>
      </c>
      <c r="N159" s="3">
        <f t="shared" si="23"/>
        <v>395</v>
      </c>
    </row>
    <row r="160" spans="5:14" s="3" customFormat="1" ht="12.75">
      <c r="E160" s="1"/>
      <c r="F160" s="1"/>
      <c r="G160" s="7"/>
      <c r="L160" s="3">
        <v>1</v>
      </c>
      <c r="M160" s="3">
        <f t="shared" si="22"/>
        <v>0.75</v>
      </c>
      <c r="N160" s="3">
        <f t="shared" si="23"/>
        <v>385</v>
      </c>
    </row>
    <row r="161" spans="5:14" s="3" customFormat="1" ht="12.75">
      <c r="E161" s="1"/>
      <c r="F161" s="1"/>
      <c r="G161" s="7"/>
      <c r="L161" s="3">
        <v>1</v>
      </c>
      <c r="M161" s="3">
        <f t="shared" si="22"/>
        <v>1</v>
      </c>
      <c r="N161" s="3">
        <f t="shared" si="23"/>
        <v>380</v>
      </c>
    </row>
    <row r="162" spans="5:12" s="3" customFormat="1" ht="12.75">
      <c r="E162" s="1"/>
      <c r="F162" s="1"/>
      <c r="G162" s="7"/>
      <c r="L162" s="3">
        <v>1</v>
      </c>
    </row>
    <row r="163" spans="5:7" s="3" customFormat="1" ht="12.75">
      <c r="E163" s="1"/>
      <c r="F163" s="1"/>
      <c r="G163" s="7"/>
    </row>
    <row r="164" spans="5:7" s="3" customFormat="1" ht="12.75">
      <c r="E164" s="1"/>
      <c r="F164" s="1"/>
      <c r="G164" s="7"/>
    </row>
    <row r="165" spans="5:12" s="3" customFormat="1" ht="12.75">
      <c r="E165" s="1"/>
      <c r="F165" s="1"/>
      <c r="G165" s="7"/>
      <c r="L165" s="3">
        <v>2</v>
      </c>
    </row>
    <row r="166" spans="5:14" s="3" customFormat="1" ht="12.75">
      <c r="E166" s="1"/>
      <c r="F166" s="1"/>
      <c r="G166" s="7"/>
      <c r="L166" s="3">
        <v>0</v>
      </c>
      <c r="M166" s="3">
        <f>(L165+2*L166+L167)/4</f>
        <v>0.75</v>
      </c>
      <c r="N166" s="3">
        <f>800-20*M166</f>
        <v>785</v>
      </c>
    </row>
    <row r="167" spans="5:14" s="3" customFormat="1" ht="12.75">
      <c r="E167" s="1"/>
      <c r="F167" s="1"/>
      <c r="G167" s="7"/>
      <c r="L167" s="3">
        <v>1</v>
      </c>
      <c r="M167" s="3">
        <f aca="true" t="shared" si="24" ref="M167:M177">(L166+2*L167+L168)/4</f>
        <v>1.5</v>
      </c>
      <c r="N167" s="3">
        <f aca="true" t="shared" si="25" ref="N167:N177">800-20*M167</f>
        <v>770</v>
      </c>
    </row>
    <row r="168" spans="5:14" s="3" customFormat="1" ht="12.75">
      <c r="E168" s="1"/>
      <c r="F168" s="1"/>
      <c r="G168" s="7"/>
      <c r="L168" s="3">
        <v>4</v>
      </c>
      <c r="M168" s="3">
        <f t="shared" si="24"/>
        <v>3.25</v>
      </c>
      <c r="N168" s="3">
        <f t="shared" si="25"/>
        <v>735</v>
      </c>
    </row>
    <row r="169" spans="5:14" s="3" customFormat="1" ht="12.75">
      <c r="E169" s="1"/>
      <c r="F169" s="1"/>
      <c r="G169" s="7"/>
      <c r="L169" s="3">
        <v>4</v>
      </c>
      <c r="M169" s="3">
        <f t="shared" si="24"/>
        <v>3</v>
      </c>
      <c r="N169" s="3">
        <f t="shared" si="25"/>
        <v>740</v>
      </c>
    </row>
    <row r="170" spans="5:14" s="3" customFormat="1" ht="12.75">
      <c r="E170" s="1"/>
      <c r="F170" s="1"/>
      <c r="G170" s="7"/>
      <c r="L170" s="3">
        <v>0</v>
      </c>
      <c r="M170" s="3">
        <f t="shared" si="24"/>
        <v>1</v>
      </c>
      <c r="N170" s="3">
        <f t="shared" si="25"/>
        <v>780</v>
      </c>
    </row>
    <row r="171" spans="5:14" s="3" customFormat="1" ht="12.75">
      <c r="E171" s="1"/>
      <c r="F171" s="1"/>
      <c r="G171" s="7"/>
      <c r="L171" s="3">
        <v>0</v>
      </c>
      <c r="M171" s="3">
        <f t="shared" si="24"/>
        <v>0.25</v>
      </c>
      <c r="N171" s="3">
        <f t="shared" si="25"/>
        <v>795</v>
      </c>
    </row>
    <row r="172" spans="5:14" s="3" customFormat="1" ht="12.75">
      <c r="E172" s="1"/>
      <c r="F172" s="1"/>
      <c r="G172" s="7"/>
      <c r="L172" s="3">
        <v>1</v>
      </c>
      <c r="M172" s="3">
        <f t="shared" si="24"/>
        <v>0.5</v>
      </c>
      <c r="N172" s="3">
        <f t="shared" si="25"/>
        <v>790</v>
      </c>
    </row>
    <row r="173" spans="5:14" s="3" customFormat="1" ht="12.75">
      <c r="E173" s="1"/>
      <c r="F173" s="1"/>
      <c r="G173" s="7"/>
      <c r="L173" s="3">
        <v>0</v>
      </c>
      <c r="M173" s="3">
        <f t="shared" si="24"/>
        <v>0.25</v>
      </c>
      <c r="N173" s="3">
        <f t="shared" si="25"/>
        <v>795</v>
      </c>
    </row>
    <row r="174" spans="5:14" s="3" customFormat="1" ht="12.75">
      <c r="E174" s="1"/>
      <c r="F174" s="1"/>
      <c r="G174" s="7"/>
      <c r="L174" s="3">
        <v>0</v>
      </c>
      <c r="M174" s="3">
        <f t="shared" si="24"/>
        <v>0</v>
      </c>
      <c r="N174" s="3">
        <f t="shared" si="25"/>
        <v>800</v>
      </c>
    </row>
    <row r="175" spans="5:14" s="3" customFormat="1" ht="12.75">
      <c r="E175" s="1"/>
      <c r="F175" s="1"/>
      <c r="G175" s="7"/>
      <c r="L175" s="3">
        <v>0</v>
      </c>
      <c r="M175" s="3">
        <f t="shared" si="24"/>
        <v>0</v>
      </c>
      <c r="N175" s="3">
        <f t="shared" si="25"/>
        <v>800</v>
      </c>
    </row>
    <row r="176" spans="5:14" s="3" customFormat="1" ht="12.75">
      <c r="E176" s="1"/>
      <c r="F176" s="1"/>
      <c r="G176" s="7"/>
      <c r="L176" s="3">
        <v>0</v>
      </c>
      <c r="M176" s="3">
        <f t="shared" si="24"/>
        <v>0.5</v>
      </c>
      <c r="N176" s="3">
        <f t="shared" si="25"/>
        <v>790</v>
      </c>
    </row>
    <row r="177" spans="5:14" s="3" customFormat="1" ht="12.75">
      <c r="E177" s="1"/>
      <c r="F177" s="1"/>
      <c r="G177" s="7"/>
      <c r="L177" s="3">
        <v>2</v>
      </c>
      <c r="M177" s="3">
        <f t="shared" si="24"/>
        <v>1</v>
      </c>
      <c r="N177" s="3">
        <f t="shared" si="25"/>
        <v>780</v>
      </c>
    </row>
    <row r="178" spans="5:12" s="3" customFormat="1" ht="12.75">
      <c r="E178" s="1"/>
      <c r="F178" s="1"/>
      <c r="G178" s="7"/>
      <c r="L178" s="3">
        <v>0</v>
      </c>
    </row>
    <row r="179" spans="5:7" s="3" customFormat="1" ht="12.75">
      <c r="E179" s="1"/>
      <c r="F179" s="1"/>
      <c r="G179" s="7"/>
    </row>
    <row r="180" spans="5:7" s="3" customFormat="1" ht="12.75">
      <c r="E180" s="1"/>
      <c r="F180" s="1"/>
      <c r="G180" s="7"/>
    </row>
    <row r="181" spans="5:7" s="3" customFormat="1" ht="12.75">
      <c r="E181" s="1"/>
      <c r="F181" s="1"/>
      <c r="G181" s="7"/>
    </row>
    <row r="182" spans="5:7" s="3" customFormat="1" ht="12.75">
      <c r="E182" s="1"/>
      <c r="F182" s="1"/>
      <c r="G182" s="7"/>
    </row>
    <row r="183" spans="5:7" s="3" customFormat="1" ht="12.75">
      <c r="E183" s="1"/>
      <c r="F183" s="1"/>
      <c r="G183" s="7"/>
    </row>
    <row r="184" spans="5:7" s="3" customFormat="1" ht="12.75">
      <c r="E184" s="1"/>
      <c r="F184" s="1"/>
      <c r="G184" s="7"/>
    </row>
    <row r="185" spans="5:7" s="3" customFormat="1" ht="12.75">
      <c r="E185" s="1"/>
      <c r="F185" s="1"/>
      <c r="G185" s="7"/>
    </row>
    <row r="186" spans="5:7" s="3" customFormat="1" ht="12.75">
      <c r="E186" s="1"/>
      <c r="F186" s="1"/>
      <c r="G186" s="7"/>
    </row>
    <row r="187" spans="5:7" s="3" customFormat="1" ht="12.75">
      <c r="E187" s="1"/>
      <c r="F187" s="1"/>
      <c r="G187" s="7"/>
    </row>
    <row r="188" spans="5:7" s="3" customFormat="1" ht="12.75">
      <c r="E188" s="1"/>
      <c r="F188" s="1"/>
      <c r="G188" s="7"/>
    </row>
    <row r="189" spans="5:7" s="3" customFormat="1" ht="12.75">
      <c r="E189" s="1"/>
      <c r="F189" s="1"/>
      <c r="G189" s="7"/>
    </row>
    <row r="190" spans="5:7" s="3" customFormat="1" ht="12.75">
      <c r="E190" s="1"/>
      <c r="F190" s="1"/>
      <c r="G190" s="7"/>
    </row>
    <row r="191" spans="5:7" s="3" customFormat="1" ht="12.75">
      <c r="E191" s="1"/>
      <c r="F191" s="1"/>
      <c r="G191" s="7"/>
    </row>
    <row r="192" spans="5:7" s="3" customFormat="1" ht="12.75">
      <c r="E192" s="1"/>
      <c r="F192" s="1"/>
      <c r="G192" s="7"/>
    </row>
    <row r="193" spans="5:7" s="3" customFormat="1" ht="12.75">
      <c r="E193" s="1"/>
      <c r="F193" s="1"/>
      <c r="G193" s="7"/>
    </row>
    <row r="194" spans="5:7" s="3" customFormat="1" ht="12.75">
      <c r="E194" s="1"/>
      <c r="F194" s="1"/>
      <c r="G194" s="7"/>
    </row>
    <row r="195" spans="5:7" s="3" customFormat="1" ht="12.75">
      <c r="E195" s="1"/>
      <c r="F195" s="1"/>
      <c r="G195" s="7"/>
    </row>
    <row r="196" spans="5:7" s="3" customFormat="1" ht="12.75">
      <c r="E196" s="1"/>
      <c r="F196" s="1"/>
      <c r="G196" s="7"/>
    </row>
    <row r="197" spans="5:7" s="3" customFormat="1" ht="12.75">
      <c r="E197" s="1"/>
      <c r="F197" s="1"/>
      <c r="G197" s="7"/>
    </row>
    <row r="198" spans="5:7" s="3" customFormat="1" ht="12.75">
      <c r="E198" s="1"/>
      <c r="F198" s="1"/>
      <c r="G198" s="7"/>
    </row>
    <row r="199" spans="5:7" s="3" customFormat="1" ht="12.75">
      <c r="E199" s="1"/>
      <c r="F199" s="1"/>
      <c r="G199" s="7"/>
    </row>
    <row r="200" spans="5:7" s="3" customFormat="1" ht="12.75">
      <c r="E200" s="1"/>
      <c r="F200" s="1"/>
      <c r="G200" s="7"/>
    </row>
    <row r="201" spans="5:7" s="3" customFormat="1" ht="12.75">
      <c r="E201" s="1"/>
      <c r="F201" s="1"/>
      <c r="G201" s="7"/>
    </row>
    <row r="202" spans="5:7" s="3" customFormat="1" ht="12.75">
      <c r="E202" s="1"/>
      <c r="F202" s="1"/>
      <c r="G202" s="7"/>
    </row>
    <row r="203" spans="5:7" s="3" customFormat="1" ht="12.75">
      <c r="E203" s="1"/>
      <c r="F203" s="1"/>
      <c r="G203" s="7"/>
    </row>
    <row r="204" spans="5:7" s="3" customFormat="1" ht="12.75">
      <c r="E204" s="1"/>
      <c r="F204" s="1"/>
      <c r="G204" s="7"/>
    </row>
    <row r="205" spans="5:7" s="3" customFormat="1" ht="12.75">
      <c r="E205" s="1"/>
      <c r="F205" s="1"/>
      <c r="G205" s="7"/>
    </row>
    <row r="206" spans="5:7" s="3" customFormat="1" ht="12.75">
      <c r="E206" s="1"/>
      <c r="F206" s="1"/>
      <c r="G206" s="7"/>
    </row>
    <row r="207" spans="5:7" s="3" customFormat="1" ht="12.75">
      <c r="E207" s="1"/>
      <c r="F207" s="1"/>
      <c r="G207" s="7"/>
    </row>
    <row r="208" spans="5:7" s="3" customFormat="1" ht="12.75">
      <c r="E208" s="1"/>
      <c r="F208" s="1"/>
      <c r="G208" s="7"/>
    </row>
    <row r="209" spans="5:7" s="3" customFormat="1" ht="12.75">
      <c r="E209" s="1"/>
      <c r="F209" s="1"/>
      <c r="G209" s="7"/>
    </row>
    <row r="210" spans="5:7" s="3" customFormat="1" ht="12.75">
      <c r="E210" s="1"/>
      <c r="F210" s="1"/>
      <c r="G210" s="7"/>
    </row>
    <row r="211" spans="5:7" s="3" customFormat="1" ht="12.75">
      <c r="E211" s="1"/>
      <c r="F211" s="1"/>
      <c r="G211" s="7"/>
    </row>
    <row r="212" spans="5:7" s="3" customFormat="1" ht="12.75">
      <c r="E212" s="1"/>
      <c r="F212" s="1"/>
      <c r="G212" s="7"/>
    </row>
    <row r="213" spans="5:7" s="3" customFormat="1" ht="12.75">
      <c r="E213" s="1"/>
      <c r="F213" s="1"/>
      <c r="G213" s="7"/>
    </row>
    <row r="214" spans="5:7" s="3" customFormat="1" ht="12.75">
      <c r="E214" s="1"/>
      <c r="F214" s="1"/>
      <c r="G214" s="7"/>
    </row>
    <row r="215" spans="5:7" s="3" customFormat="1" ht="12.75">
      <c r="E215" s="1"/>
      <c r="F215" s="1"/>
      <c r="G215" s="7"/>
    </row>
    <row r="216" spans="5:7" s="3" customFormat="1" ht="12.75">
      <c r="E216" s="1"/>
      <c r="F216" s="1"/>
      <c r="G216" s="7"/>
    </row>
    <row r="217" spans="5:7" s="3" customFormat="1" ht="12.75">
      <c r="E217" s="1"/>
      <c r="F217" s="1"/>
      <c r="G217" s="7"/>
    </row>
    <row r="218" spans="5:7" s="3" customFormat="1" ht="12.75">
      <c r="E218" s="1"/>
      <c r="F218" s="1"/>
      <c r="G218" s="7"/>
    </row>
    <row r="219" spans="5:7" s="3" customFormat="1" ht="12.75">
      <c r="E219" s="1"/>
      <c r="F219" s="1"/>
      <c r="G219" s="7"/>
    </row>
    <row r="220" spans="5:7" s="3" customFormat="1" ht="12.75">
      <c r="E220" s="1"/>
      <c r="F220" s="1"/>
      <c r="G220" s="7"/>
    </row>
    <row r="221" spans="5:7" s="3" customFormat="1" ht="12.75">
      <c r="E221" s="1"/>
      <c r="F221" s="1"/>
      <c r="G221" s="7"/>
    </row>
    <row r="222" spans="5:7" s="3" customFormat="1" ht="12.75">
      <c r="E222" s="1"/>
      <c r="F222" s="1"/>
      <c r="G222" s="7"/>
    </row>
    <row r="223" spans="5:7" s="3" customFormat="1" ht="12.75">
      <c r="E223" s="1"/>
      <c r="F223" s="1"/>
      <c r="G223" s="7"/>
    </row>
    <row r="224" spans="5:7" s="3" customFormat="1" ht="12.75">
      <c r="E224" s="1"/>
      <c r="F224" s="1"/>
      <c r="G224" s="7"/>
    </row>
    <row r="225" spans="5:7" s="3" customFormat="1" ht="12.75">
      <c r="E225" s="1"/>
      <c r="F225" s="1"/>
      <c r="G225" s="7"/>
    </row>
    <row r="226" spans="5:7" s="3" customFormat="1" ht="12.75">
      <c r="E226" s="1"/>
      <c r="F226" s="1"/>
      <c r="G226" s="7"/>
    </row>
    <row r="227" spans="5:7" s="3" customFormat="1" ht="12.75">
      <c r="E227" s="1"/>
      <c r="F227" s="1"/>
      <c r="G227" s="7"/>
    </row>
    <row r="228" spans="5:7" s="3" customFormat="1" ht="12.75">
      <c r="E228" s="1"/>
      <c r="F228" s="1"/>
      <c r="G228" s="7"/>
    </row>
    <row r="229" spans="5:7" s="3" customFormat="1" ht="12.75">
      <c r="E229" s="1"/>
      <c r="F229" s="1"/>
      <c r="G229" s="7"/>
    </row>
    <row r="230" spans="5:7" s="3" customFormat="1" ht="12.75">
      <c r="E230" s="1"/>
      <c r="F230" s="1"/>
      <c r="G230" s="7"/>
    </row>
    <row r="231" spans="5:7" s="3" customFormat="1" ht="12.75">
      <c r="E231" s="1"/>
      <c r="F231" s="1"/>
      <c r="G231" s="7"/>
    </row>
    <row r="232" spans="5:7" s="3" customFormat="1" ht="12.75">
      <c r="E232" s="1"/>
      <c r="F232" s="1"/>
      <c r="G232" s="7"/>
    </row>
    <row r="233" spans="5:7" s="3" customFormat="1" ht="12.75">
      <c r="E233" s="1"/>
      <c r="F233" s="1"/>
      <c r="G233" s="7"/>
    </row>
    <row r="234" spans="5:7" s="3" customFormat="1" ht="12.75">
      <c r="E234" s="1"/>
      <c r="F234" s="1"/>
      <c r="G234" s="7"/>
    </row>
    <row r="235" spans="5:7" s="3" customFormat="1" ht="12.75">
      <c r="E235" s="1"/>
      <c r="F235" s="1"/>
      <c r="G235" s="7"/>
    </row>
    <row r="236" spans="5:7" s="3" customFormat="1" ht="12.75">
      <c r="E236" s="1"/>
      <c r="F236" s="1"/>
      <c r="G236" s="7"/>
    </row>
    <row r="237" spans="5:7" s="3" customFormat="1" ht="12.75">
      <c r="E237" s="1"/>
      <c r="F237" s="1"/>
      <c r="G237" s="7"/>
    </row>
    <row r="238" spans="5:7" s="3" customFormat="1" ht="12.75">
      <c r="E238" s="1"/>
      <c r="F238" s="1"/>
      <c r="G238" s="7"/>
    </row>
    <row r="239" spans="5:7" s="3" customFormat="1" ht="12.75">
      <c r="E239" s="1"/>
      <c r="F239" s="1"/>
      <c r="G239" s="7"/>
    </row>
    <row r="240" spans="5:7" s="3" customFormat="1" ht="12.75">
      <c r="E240" s="1"/>
      <c r="F240" s="1"/>
      <c r="G240" s="7"/>
    </row>
    <row r="241" spans="5:7" s="3" customFormat="1" ht="12.75">
      <c r="E241" s="1"/>
      <c r="F241" s="1"/>
      <c r="G241" s="7"/>
    </row>
    <row r="242" spans="5:7" s="3" customFormat="1" ht="12.75">
      <c r="E242" s="1"/>
      <c r="F242" s="1"/>
      <c r="G242" s="7"/>
    </row>
    <row r="243" spans="5:7" s="3" customFormat="1" ht="12.75">
      <c r="E243" s="1"/>
      <c r="F243" s="1"/>
      <c r="G243" s="7"/>
    </row>
    <row r="244" spans="5:7" s="3" customFormat="1" ht="12.75">
      <c r="E244" s="1"/>
      <c r="F244" s="1"/>
      <c r="G244" s="7"/>
    </row>
    <row r="245" spans="5:7" s="3" customFormat="1" ht="12.75">
      <c r="E245" s="1"/>
      <c r="F245" s="1"/>
      <c r="G245" s="7"/>
    </row>
    <row r="246" spans="5:7" s="3" customFormat="1" ht="12.75">
      <c r="E246" s="1"/>
      <c r="F246" s="1"/>
      <c r="G246" s="7"/>
    </row>
    <row r="247" spans="5:7" s="3" customFormat="1" ht="12.75">
      <c r="E247" s="1"/>
      <c r="F247" s="1"/>
      <c r="G247" s="7"/>
    </row>
    <row r="248" spans="5:7" s="3" customFormat="1" ht="12.75">
      <c r="E248" s="1"/>
      <c r="F248" s="1"/>
      <c r="G248" s="7"/>
    </row>
    <row r="249" spans="5:7" s="3" customFormat="1" ht="12.75">
      <c r="E249" s="1"/>
      <c r="F249" s="1"/>
      <c r="G249" s="7"/>
    </row>
    <row r="250" spans="5:7" s="3" customFormat="1" ht="12.75">
      <c r="E250" s="1"/>
      <c r="F250" s="1"/>
      <c r="G250" s="7"/>
    </row>
    <row r="251" spans="5:7" s="3" customFormat="1" ht="12.75">
      <c r="E251" s="1"/>
      <c r="F251" s="1"/>
      <c r="G251" s="7"/>
    </row>
    <row r="252" spans="5:7" s="3" customFormat="1" ht="12.75">
      <c r="E252" s="1"/>
      <c r="F252" s="1"/>
      <c r="G252" s="7"/>
    </row>
    <row r="253" spans="5:7" s="3" customFormat="1" ht="12.75">
      <c r="E253" s="1"/>
      <c r="F253" s="1"/>
      <c r="G253" s="7"/>
    </row>
    <row r="254" spans="5:7" s="3" customFormat="1" ht="12.75">
      <c r="E254" s="1"/>
      <c r="F254" s="1"/>
      <c r="G254" s="7"/>
    </row>
    <row r="255" spans="5:7" s="3" customFormat="1" ht="12.75">
      <c r="E255" s="1"/>
      <c r="F255" s="1"/>
      <c r="G255" s="7"/>
    </row>
    <row r="256" spans="5:7" s="3" customFormat="1" ht="12.75">
      <c r="E256" s="1"/>
      <c r="F256" s="1"/>
      <c r="G256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F42" sqref="F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Shade Tree 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S. Fritzius</dc:creator>
  <cp:keywords/>
  <dc:description/>
  <cp:lastModifiedBy>Robert Fritzius</cp:lastModifiedBy>
  <dcterms:created xsi:type="dcterms:W3CDTF">2011-11-09T03:02:12Z</dcterms:created>
  <dcterms:modified xsi:type="dcterms:W3CDTF">2016-07-19T04:14:22Z</dcterms:modified>
  <cp:category/>
  <cp:version/>
  <cp:contentType/>
  <cp:contentStatus/>
</cp:coreProperties>
</file>